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ndy_Cesaveco\AppData\Local\Microsoft\Windows\INetCache\Content.Outlook\AVDGBZHH\"/>
    </mc:Choice>
  </mc:AlternateContent>
  <bookViews>
    <workbookView xWindow="0" yWindow="0" windowWidth="28800" windowHeight="12435" firstSheet="3" activeTab="14"/>
  </bookViews>
  <sheets>
    <sheet name="ENERO" sheetId="4" r:id="rId1"/>
    <sheet name="FEBRERO" sheetId="5" r:id="rId2"/>
    <sheet name="MARZO" sheetId="6" r:id="rId3"/>
    <sheet name="1 trimestre" sheetId="18" r:id="rId4"/>
    <sheet name="ABRIL" sheetId="8" r:id="rId5"/>
    <sheet name="MAYO" sheetId="9" r:id="rId6"/>
    <sheet name="JUNIO" sheetId="10" r:id="rId7"/>
    <sheet name="2 trimestre" sheetId="19" r:id="rId8"/>
    <sheet name="JULIO" sheetId="11" r:id="rId9"/>
    <sheet name="AGOSTO" sheetId="12" r:id="rId10"/>
    <sheet name="SEPTIEMBRE" sheetId="14" r:id="rId11"/>
    <sheet name="3 trimestre" sheetId="20" r:id="rId12"/>
    <sheet name="OCTUBRE" sheetId="21" r:id="rId13"/>
    <sheet name="NOVIEMBRE" sheetId="25" r:id="rId14"/>
    <sheet name="DICIEMBRE" sheetId="26" r:id="rId15"/>
    <sheet name="4 trimestre" sheetId="28" r:id="rId16"/>
  </sheets>
  <definedNames>
    <definedName name="_xlnm.Print_Area" localSheetId="3">'1 trimestre'!$A$1:$U$118</definedName>
    <definedName name="_xlnm.Print_Area" localSheetId="7">'2 trimestre'!$A$1:$U$118</definedName>
    <definedName name="_xlnm.Print_Area" localSheetId="11">'3 trimestre'!$A$1:$U$118</definedName>
    <definedName name="_xlnm.Print_Area" localSheetId="15">'4 trimestre'!$A$7:$U$118</definedName>
    <definedName name="_xlnm.Print_Area" localSheetId="4">ABRIL!$A$1:$U$119</definedName>
    <definedName name="_xlnm.Print_Area" localSheetId="9">AGOSTO!$A$1:$U$118</definedName>
    <definedName name="_xlnm.Print_Area" localSheetId="14">DICIEMBRE!$A$4:$U$119</definedName>
    <definedName name="_xlnm.Print_Area" localSheetId="0">ENERO!$A$1:$U$118</definedName>
    <definedName name="_xlnm.Print_Area" localSheetId="1">FEBRERO!$A$1:$U$118</definedName>
    <definedName name="_xlnm.Print_Area" localSheetId="8">JULIO!$A$1:$U$118</definedName>
    <definedName name="_xlnm.Print_Area" localSheetId="6">JUNIO!$A$1:$U$118</definedName>
    <definedName name="_xlnm.Print_Area" localSheetId="5">MAYO!$A$1:$U$118</definedName>
    <definedName name="_xlnm.Print_Area" localSheetId="13">NOVIEMBRE!$A$4:$U$118</definedName>
    <definedName name="_xlnm.Print_Area" localSheetId="12">OCTUBRE!$A$4:$U$118</definedName>
    <definedName name="_xlnm.Print_Area" localSheetId="10">SEPTIEMBRE!$A$4:$U$118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9" i="28" l="1"/>
  <c r="J79" i="28"/>
  <c r="I80" i="28"/>
  <c r="J80" i="28"/>
  <c r="I81" i="28"/>
  <c r="J81" i="28"/>
  <c r="I82" i="28"/>
  <c r="J82" i="28"/>
  <c r="I83" i="28"/>
  <c r="J83" i="28"/>
  <c r="J78" i="28"/>
  <c r="I78" i="28"/>
  <c r="J70" i="28"/>
  <c r="J71" i="28"/>
  <c r="J72" i="28"/>
  <c r="J73" i="28"/>
  <c r="J74" i="28"/>
  <c r="J75" i="28"/>
  <c r="J76" i="28"/>
  <c r="I71" i="28"/>
  <c r="I72" i="28"/>
  <c r="I73" i="28"/>
  <c r="I74" i="28"/>
  <c r="I75" i="28"/>
  <c r="I76" i="28"/>
  <c r="I70" i="28"/>
  <c r="I68" i="28"/>
  <c r="J68" i="28"/>
  <c r="J67" i="28"/>
  <c r="I67" i="28"/>
  <c r="I65" i="28"/>
  <c r="J63" i="28"/>
  <c r="I63" i="28"/>
  <c r="I56" i="28"/>
  <c r="J56" i="28"/>
  <c r="I57" i="28"/>
  <c r="J57" i="28"/>
  <c r="I58" i="28"/>
  <c r="J58" i="28"/>
  <c r="I59" i="28"/>
  <c r="J59" i="28"/>
  <c r="I60" i="28"/>
  <c r="J60" i="28"/>
  <c r="I61" i="28"/>
  <c r="J61" i="28"/>
  <c r="J55" i="28"/>
  <c r="I55" i="28"/>
  <c r="U27" i="28"/>
  <c r="U28" i="28"/>
  <c r="U29" i="28"/>
  <c r="U31" i="28"/>
  <c r="U33" i="28"/>
  <c r="U34" i="28"/>
  <c r="U35" i="28"/>
  <c r="U37" i="28"/>
  <c r="U38" i="28"/>
  <c r="U39" i="28"/>
  <c r="U41" i="28"/>
  <c r="U43" i="28"/>
  <c r="U44" i="28"/>
  <c r="U46" i="28"/>
  <c r="U23" i="28"/>
  <c r="U24" i="28"/>
  <c r="U25" i="28"/>
  <c r="U22" i="28"/>
  <c r="I46" i="28"/>
  <c r="I44" i="28"/>
  <c r="I43" i="28"/>
  <c r="I41" i="28"/>
  <c r="I39" i="28"/>
  <c r="I38" i="28"/>
  <c r="I37" i="28"/>
  <c r="I35" i="28"/>
  <c r="I34" i="28"/>
  <c r="I33" i="28"/>
  <c r="I31" i="28"/>
  <c r="I29" i="28"/>
  <c r="I28" i="28"/>
  <c r="I27" i="28"/>
  <c r="I25" i="28"/>
  <c r="I23" i="28"/>
  <c r="I24" i="28"/>
  <c r="I22" i="28"/>
  <c r="P84" i="20"/>
  <c r="P56" i="20"/>
  <c r="P57" i="20"/>
  <c r="P58" i="20"/>
  <c r="P59" i="20"/>
  <c r="P60" i="20"/>
  <c r="P61" i="20"/>
  <c r="P55" i="20"/>
  <c r="J78" i="20"/>
  <c r="J79" i="20"/>
  <c r="J80" i="20"/>
  <c r="J81" i="20"/>
  <c r="J82" i="20"/>
  <c r="J83" i="20"/>
  <c r="I79" i="20"/>
  <c r="I80" i="20"/>
  <c r="I81" i="20"/>
  <c r="I82" i="20"/>
  <c r="I83" i="20"/>
  <c r="I78" i="20"/>
  <c r="J70" i="20"/>
  <c r="J71" i="20"/>
  <c r="J72" i="20"/>
  <c r="J73" i="20"/>
  <c r="J74" i="20"/>
  <c r="J75" i="20"/>
  <c r="J76" i="20"/>
  <c r="I71" i="20"/>
  <c r="I72" i="20"/>
  <c r="I73" i="20"/>
  <c r="I74" i="20"/>
  <c r="I75" i="20"/>
  <c r="I76" i="20"/>
  <c r="I70" i="20"/>
  <c r="J67" i="20"/>
  <c r="J68" i="20"/>
  <c r="I68" i="20"/>
  <c r="I67" i="20"/>
  <c r="I65" i="20"/>
  <c r="J63" i="20"/>
  <c r="I63" i="20"/>
  <c r="J55" i="20"/>
  <c r="J56" i="20"/>
  <c r="J57" i="20"/>
  <c r="J58" i="20"/>
  <c r="J59" i="20"/>
  <c r="J60" i="20"/>
  <c r="J61" i="20"/>
  <c r="I61" i="20"/>
  <c r="I56" i="20"/>
  <c r="I57" i="20"/>
  <c r="I58" i="20"/>
  <c r="I59" i="20"/>
  <c r="I60" i="20"/>
  <c r="I55" i="20"/>
  <c r="I46" i="20"/>
  <c r="I44" i="20"/>
  <c r="I43" i="20"/>
  <c r="I41" i="20"/>
  <c r="I39" i="20"/>
  <c r="I38" i="20"/>
  <c r="I37" i="20"/>
  <c r="I35" i="20"/>
  <c r="I34" i="20"/>
  <c r="I33" i="20"/>
  <c r="I31" i="20"/>
  <c r="I29" i="20"/>
  <c r="I28" i="20"/>
  <c r="I27" i="20"/>
  <c r="I23" i="20"/>
  <c r="I24" i="20"/>
  <c r="I25" i="20"/>
  <c r="I22" i="20"/>
  <c r="P84" i="19"/>
  <c r="O84" i="19"/>
  <c r="P78" i="19"/>
  <c r="P79" i="19"/>
  <c r="P80" i="19"/>
  <c r="P81" i="19"/>
  <c r="P82" i="19"/>
  <c r="P83" i="19"/>
  <c r="O80" i="19"/>
  <c r="O81" i="19"/>
  <c r="O82" i="19"/>
  <c r="O83" i="19"/>
  <c r="O79" i="19"/>
  <c r="O78" i="19"/>
  <c r="P70" i="19"/>
  <c r="P71" i="19"/>
  <c r="P72" i="19"/>
  <c r="P73" i="19"/>
  <c r="P74" i="19"/>
  <c r="P75" i="19"/>
  <c r="P76" i="19"/>
  <c r="O72" i="19"/>
  <c r="O73" i="19"/>
  <c r="O74" i="19"/>
  <c r="O75" i="19"/>
  <c r="O76" i="19"/>
  <c r="O71" i="19"/>
  <c r="O70" i="19"/>
  <c r="P67" i="19"/>
  <c r="P68" i="19"/>
  <c r="O68" i="19"/>
  <c r="O67" i="19"/>
  <c r="P55" i="19"/>
  <c r="P56" i="19"/>
  <c r="P57" i="19"/>
  <c r="P58" i="19"/>
  <c r="P59" i="19"/>
  <c r="P60" i="19"/>
  <c r="P61" i="19"/>
  <c r="O57" i="19"/>
  <c r="O58" i="19"/>
  <c r="O59" i="19"/>
  <c r="O60" i="19"/>
  <c r="O61" i="19"/>
  <c r="O56" i="19"/>
  <c r="O55" i="19"/>
  <c r="J78" i="19"/>
  <c r="J79" i="19"/>
  <c r="J80" i="19"/>
  <c r="J81" i="19"/>
  <c r="J82" i="19"/>
  <c r="J83" i="19"/>
  <c r="I79" i="19"/>
  <c r="I80" i="19"/>
  <c r="I81" i="19"/>
  <c r="I82" i="19"/>
  <c r="I83" i="19"/>
  <c r="I78" i="19"/>
  <c r="J70" i="19"/>
  <c r="J71" i="19"/>
  <c r="J72" i="19"/>
  <c r="J73" i="19"/>
  <c r="J74" i="19"/>
  <c r="J75" i="19"/>
  <c r="J76" i="19"/>
  <c r="I71" i="19"/>
  <c r="I72" i="19"/>
  <c r="I73" i="19"/>
  <c r="I74" i="19"/>
  <c r="I75" i="19"/>
  <c r="I76" i="19"/>
  <c r="I70" i="19"/>
  <c r="J67" i="19"/>
  <c r="J68" i="19"/>
  <c r="I68" i="19"/>
  <c r="I67" i="19"/>
  <c r="I65" i="19"/>
  <c r="J63" i="19"/>
  <c r="I63" i="19"/>
  <c r="J55" i="19"/>
  <c r="J56" i="19"/>
  <c r="J57" i="19"/>
  <c r="J58" i="19"/>
  <c r="J59" i="19"/>
  <c r="J60" i="19"/>
  <c r="J61" i="19"/>
  <c r="I56" i="19"/>
  <c r="I57" i="19"/>
  <c r="I58" i="19"/>
  <c r="I59" i="19"/>
  <c r="I60" i="19"/>
  <c r="I61" i="19"/>
  <c r="I55" i="19"/>
  <c r="O46" i="19"/>
  <c r="O44" i="19"/>
  <c r="O43" i="19"/>
  <c r="O41" i="19"/>
  <c r="O39" i="19"/>
  <c r="O38" i="19"/>
  <c r="O37" i="19"/>
  <c r="O35" i="19"/>
  <c r="O34" i="19"/>
  <c r="O33" i="19"/>
  <c r="O31" i="19"/>
  <c r="O29" i="19"/>
  <c r="O28" i="19"/>
  <c r="O27" i="19"/>
  <c r="O23" i="19"/>
  <c r="O24" i="19"/>
  <c r="O25" i="19"/>
  <c r="O22" i="19"/>
  <c r="I34" i="19"/>
  <c r="I35" i="19"/>
  <c r="I33" i="19"/>
  <c r="I31" i="19"/>
  <c r="I28" i="19"/>
  <c r="I29" i="19"/>
  <c r="I27" i="19"/>
  <c r="I39" i="19"/>
  <c r="I38" i="19"/>
  <c r="I37" i="19"/>
  <c r="I23" i="19"/>
  <c r="I24" i="19"/>
  <c r="I25" i="19"/>
  <c r="I22" i="19"/>
  <c r="J84" i="18"/>
  <c r="K84" i="18"/>
  <c r="I84" i="18"/>
  <c r="J78" i="18"/>
  <c r="J79" i="18"/>
  <c r="J80" i="18"/>
  <c r="J81" i="18"/>
  <c r="J82" i="18"/>
  <c r="J83" i="18"/>
  <c r="I79" i="18"/>
  <c r="I80" i="18"/>
  <c r="I81" i="18"/>
  <c r="I82" i="18"/>
  <c r="I83" i="18"/>
  <c r="I78" i="18"/>
  <c r="J70" i="18"/>
  <c r="J71" i="18"/>
  <c r="J72" i="18"/>
  <c r="J73" i="18"/>
  <c r="J74" i="18"/>
  <c r="J75" i="18"/>
  <c r="J76" i="18"/>
  <c r="I71" i="18"/>
  <c r="I72" i="18"/>
  <c r="I73" i="18"/>
  <c r="I74" i="18"/>
  <c r="I75" i="18"/>
  <c r="I76" i="18"/>
  <c r="I70" i="18"/>
  <c r="I68" i="18"/>
  <c r="I67" i="18"/>
  <c r="I65" i="18"/>
  <c r="I63" i="18"/>
  <c r="J55" i="18"/>
  <c r="J56" i="18"/>
  <c r="J57" i="18"/>
  <c r="J58" i="18"/>
  <c r="J59" i="18"/>
  <c r="J60" i="18"/>
  <c r="J61" i="18"/>
  <c r="I56" i="18"/>
  <c r="I57" i="18"/>
  <c r="I58" i="18"/>
  <c r="I59" i="18"/>
  <c r="I60" i="18"/>
  <c r="I61" i="18"/>
  <c r="I55" i="18"/>
  <c r="I46" i="18"/>
  <c r="I44" i="18"/>
  <c r="I43" i="18"/>
  <c r="I41" i="18"/>
  <c r="I38" i="18"/>
  <c r="I39" i="18"/>
  <c r="I37" i="18"/>
  <c r="I34" i="18"/>
  <c r="I35" i="18"/>
  <c r="I33" i="18"/>
  <c r="I31" i="18"/>
  <c r="I28" i="18"/>
  <c r="I29" i="18"/>
  <c r="I27" i="18"/>
  <c r="I23" i="18"/>
  <c r="I24" i="18"/>
  <c r="I25" i="18"/>
  <c r="I22" i="18"/>
  <c r="U39" i="20" l="1"/>
  <c r="U38" i="20"/>
  <c r="U37" i="20"/>
  <c r="U35" i="20"/>
  <c r="U34" i="20"/>
  <c r="U33" i="20"/>
  <c r="U39" i="14"/>
  <c r="U38" i="14"/>
  <c r="U37" i="14"/>
  <c r="U35" i="14"/>
  <c r="U34" i="14"/>
  <c r="U33" i="14"/>
  <c r="U39" i="12"/>
  <c r="U38" i="12"/>
  <c r="U37" i="12"/>
  <c r="U35" i="12"/>
  <c r="U34" i="12"/>
  <c r="U33" i="12"/>
  <c r="U38" i="11"/>
  <c r="U37" i="11"/>
  <c r="U33" i="11"/>
  <c r="U39" i="11"/>
  <c r="U35" i="11"/>
  <c r="U39" i="19"/>
  <c r="U38" i="19"/>
  <c r="R38" i="19"/>
  <c r="L38" i="19"/>
  <c r="R37" i="19"/>
  <c r="U37" i="19" s="1"/>
  <c r="L37" i="19"/>
  <c r="R33" i="19"/>
  <c r="U33" i="19" s="1"/>
  <c r="L33" i="19"/>
  <c r="U35" i="19"/>
  <c r="U38" i="10"/>
  <c r="U33" i="10"/>
  <c r="U39" i="10"/>
  <c r="U35" i="10"/>
  <c r="U38" i="9"/>
  <c r="U34" i="9"/>
  <c r="U33" i="9"/>
  <c r="U39" i="9"/>
  <c r="U35" i="9"/>
  <c r="U39" i="8"/>
  <c r="U38" i="8"/>
  <c r="U37" i="8"/>
  <c r="U33" i="8"/>
  <c r="U35" i="8"/>
  <c r="R39" i="18"/>
  <c r="U39" i="18" s="1"/>
  <c r="O39" i="18"/>
  <c r="L39" i="18"/>
  <c r="U38" i="18"/>
  <c r="R38" i="18"/>
  <c r="O38" i="18"/>
  <c r="L38" i="18"/>
  <c r="R37" i="18"/>
  <c r="U37" i="18" s="1"/>
  <c r="O37" i="18"/>
  <c r="L37" i="18"/>
  <c r="R33" i="18"/>
  <c r="U33" i="18" s="1"/>
  <c r="O33" i="18"/>
  <c r="L33" i="18"/>
  <c r="R35" i="18"/>
  <c r="U35" i="18" s="1"/>
  <c r="O35" i="18"/>
  <c r="L35" i="18"/>
  <c r="U39" i="6"/>
  <c r="U38" i="6"/>
  <c r="U37" i="6"/>
  <c r="U34" i="6"/>
  <c r="U33" i="6"/>
  <c r="U35" i="6"/>
  <c r="U39" i="5"/>
  <c r="U38" i="5"/>
  <c r="U37" i="5"/>
  <c r="U33" i="5"/>
  <c r="U35" i="5"/>
  <c r="U38" i="4"/>
  <c r="U39" i="4"/>
  <c r="U33" i="4"/>
  <c r="U35" i="4"/>
  <c r="L91" i="28" l="1"/>
  <c r="J91" i="28"/>
  <c r="F91" i="28"/>
  <c r="D91" i="28"/>
  <c r="P84" i="28"/>
  <c r="O84" i="28"/>
  <c r="M84" i="28"/>
  <c r="L84" i="28"/>
  <c r="J84" i="28"/>
  <c r="I84" i="28"/>
  <c r="G84" i="28"/>
  <c r="S83" i="28"/>
  <c r="R83" i="28"/>
  <c r="S82" i="28"/>
  <c r="R82" i="28"/>
  <c r="R81" i="28"/>
  <c r="U81" i="28" s="1"/>
  <c r="S80" i="28"/>
  <c r="R80" i="28"/>
  <c r="U80" i="28" s="1"/>
  <c r="S79" i="28"/>
  <c r="R79" i="28"/>
  <c r="U79" i="28" s="1"/>
  <c r="S78" i="28"/>
  <c r="R78" i="28"/>
  <c r="P90" i="28" s="1"/>
  <c r="P91" i="28" s="1"/>
  <c r="R76" i="28"/>
  <c r="U76" i="28" s="1"/>
  <c r="R75" i="28"/>
  <c r="U75" i="28" s="1"/>
  <c r="S74" i="28"/>
  <c r="R74" i="28"/>
  <c r="U74" i="28" s="1"/>
  <c r="S73" i="28"/>
  <c r="R73" i="28"/>
  <c r="U73" i="28" s="1"/>
  <c r="S72" i="28"/>
  <c r="R72" i="28"/>
  <c r="S71" i="28"/>
  <c r="R71" i="28"/>
  <c r="U71" i="28" s="1"/>
  <c r="S70" i="28"/>
  <c r="R70" i="28"/>
  <c r="U70" i="28" s="1"/>
  <c r="S68" i="28"/>
  <c r="R68" i="28"/>
  <c r="S67" i="28"/>
  <c r="R67" i="28"/>
  <c r="S65" i="28"/>
  <c r="R65" i="28"/>
  <c r="S63" i="28"/>
  <c r="R63" i="28"/>
  <c r="S61" i="28"/>
  <c r="R61" i="28"/>
  <c r="U61" i="28" s="1"/>
  <c r="S60" i="28"/>
  <c r="R60" i="28"/>
  <c r="U60" i="28" s="1"/>
  <c r="S59" i="28"/>
  <c r="R59" i="28"/>
  <c r="U59" i="28" s="1"/>
  <c r="S58" i="28"/>
  <c r="R58" i="28"/>
  <c r="U58" i="28" s="1"/>
  <c r="S57" i="28"/>
  <c r="R57" i="28"/>
  <c r="U57" i="28" s="1"/>
  <c r="S56" i="28"/>
  <c r="U56" i="28" s="1"/>
  <c r="S55" i="28"/>
  <c r="S84" i="28" s="1"/>
  <c r="R55" i="28"/>
  <c r="R46" i="28"/>
  <c r="R41" i="28"/>
  <c r="R31" i="28"/>
  <c r="R29" i="28"/>
  <c r="R28" i="28"/>
  <c r="R27" i="28"/>
  <c r="R24" i="28"/>
  <c r="R22" i="28"/>
  <c r="T84" i="20"/>
  <c r="S84" i="20"/>
  <c r="R84" i="20"/>
  <c r="Q84" i="20"/>
  <c r="O84" i="20"/>
  <c r="M84" i="20"/>
  <c r="L84" i="20"/>
  <c r="K84" i="20"/>
  <c r="J84" i="20"/>
  <c r="I84" i="20"/>
  <c r="U83" i="20"/>
  <c r="U82" i="20"/>
  <c r="U81" i="20"/>
  <c r="U80" i="20"/>
  <c r="U79" i="20"/>
  <c r="U78" i="20"/>
  <c r="U76" i="20"/>
  <c r="U75" i="20"/>
  <c r="U74" i="20"/>
  <c r="U73" i="20"/>
  <c r="U72" i="20"/>
  <c r="U71" i="20"/>
  <c r="U70" i="20"/>
  <c r="U68" i="20"/>
  <c r="U67" i="20"/>
  <c r="U65" i="20"/>
  <c r="U63" i="20"/>
  <c r="U61" i="20"/>
  <c r="U60" i="20"/>
  <c r="U59" i="20"/>
  <c r="U58" i="20"/>
  <c r="U57" i="20"/>
  <c r="U56" i="20"/>
  <c r="U55" i="20"/>
  <c r="T84" i="19"/>
  <c r="S84" i="19"/>
  <c r="R84" i="19"/>
  <c r="Q84" i="19"/>
  <c r="M84" i="19"/>
  <c r="L84" i="19"/>
  <c r="K84" i="19"/>
  <c r="J84" i="19"/>
  <c r="I84" i="19"/>
  <c r="U83" i="19"/>
  <c r="U82" i="19"/>
  <c r="U81" i="19"/>
  <c r="U80" i="19"/>
  <c r="U79" i="19"/>
  <c r="U78" i="19"/>
  <c r="U76" i="19"/>
  <c r="U75" i="19"/>
  <c r="U74" i="19"/>
  <c r="U73" i="19"/>
  <c r="U72" i="19"/>
  <c r="U71" i="19"/>
  <c r="U70" i="19"/>
  <c r="U68" i="19"/>
  <c r="U67" i="19"/>
  <c r="U65" i="19"/>
  <c r="U63" i="19"/>
  <c r="U61" i="19"/>
  <c r="U60" i="19"/>
  <c r="U59" i="19"/>
  <c r="U58" i="19"/>
  <c r="U57" i="19"/>
  <c r="U56" i="19"/>
  <c r="U55" i="19"/>
  <c r="T84" i="18"/>
  <c r="S84" i="18"/>
  <c r="R84" i="18"/>
  <c r="Q84" i="18"/>
  <c r="P84" i="18"/>
  <c r="O84" i="18"/>
  <c r="M84" i="18"/>
  <c r="L84" i="18"/>
  <c r="U83" i="18"/>
  <c r="U82" i="18"/>
  <c r="U81" i="18"/>
  <c r="U80" i="18"/>
  <c r="U79" i="18"/>
  <c r="U78" i="18"/>
  <c r="U76" i="18"/>
  <c r="U75" i="18"/>
  <c r="U74" i="18"/>
  <c r="U73" i="18"/>
  <c r="U72" i="18"/>
  <c r="U71" i="18"/>
  <c r="U70" i="18"/>
  <c r="U68" i="18"/>
  <c r="U67" i="18"/>
  <c r="U65" i="18"/>
  <c r="U63" i="18"/>
  <c r="U61" i="18"/>
  <c r="U60" i="18"/>
  <c r="U59" i="18"/>
  <c r="U58" i="18"/>
  <c r="U57" i="18"/>
  <c r="U56" i="18"/>
  <c r="U55" i="18"/>
  <c r="O84" i="25"/>
  <c r="P84" i="25"/>
  <c r="U23" i="18"/>
  <c r="U23" i="19"/>
  <c r="U23" i="20"/>
  <c r="U24" i="26"/>
  <c r="U23" i="25"/>
  <c r="U23" i="21"/>
  <c r="U23" i="14"/>
  <c r="U23" i="12"/>
  <c r="U23" i="11"/>
  <c r="U23" i="10"/>
  <c r="U23" i="9"/>
  <c r="U23" i="8"/>
  <c r="U23" i="6"/>
  <c r="U23" i="5"/>
  <c r="U23" i="4"/>
  <c r="U55" i="28" l="1"/>
  <c r="R90" i="28"/>
  <c r="U82" i="28"/>
  <c r="U83" i="28"/>
  <c r="U72" i="28"/>
  <c r="R89" i="28"/>
  <c r="R91" i="28" s="1"/>
  <c r="U78" i="28"/>
  <c r="R84" i="28"/>
  <c r="U84" i="28" s="1"/>
  <c r="O85" i="26"/>
  <c r="P85" i="26"/>
  <c r="M85" i="26" l="1"/>
  <c r="L85" i="26"/>
  <c r="J85" i="26"/>
  <c r="I85" i="26"/>
  <c r="L92" i="26" l="1"/>
  <c r="J92" i="26"/>
  <c r="F92" i="26"/>
  <c r="D92" i="26"/>
  <c r="G85" i="26"/>
  <c r="S84" i="26"/>
  <c r="R84" i="26"/>
  <c r="S83" i="26"/>
  <c r="R83" i="26"/>
  <c r="R82" i="26"/>
  <c r="S81" i="26"/>
  <c r="R81" i="26"/>
  <c r="S80" i="26"/>
  <c r="R80" i="26"/>
  <c r="S79" i="26"/>
  <c r="R79" i="26"/>
  <c r="R77" i="26"/>
  <c r="R76" i="26"/>
  <c r="U76" i="26" s="1"/>
  <c r="S75" i="26"/>
  <c r="R75" i="26"/>
  <c r="S74" i="26"/>
  <c r="R74" i="26"/>
  <c r="S73" i="26"/>
  <c r="R73" i="26"/>
  <c r="S72" i="26"/>
  <c r="R72" i="26"/>
  <c r="S71" i="26"/>
  <c r="R71" i="26"/>
  <c r="S69" i="26"/>
  <c r="R69" i="26"/>
  <c r="S68" i="26"/>
  <c r="R68" i="26"/>
  <c r="S66" i="26"/>
  <c r="R66" i="26"/>
  <c r="S64" i="26"/>
  <c r="R64" i="26"/>
  <c r="S62" i="26"/>
  <c r="R62" i="26"/>
  <c r="S61" i="26"/>
  <c r="R61" i="26"/>
  <c r="S60" i="26"/>
  <c r="R60" i="26"/>
  <c r="S59" i="26"/>
  <c r="R59" i="26"/>
  <c r="S58" i="26"/>
  <c r="R58" i="26"/>
  <c r="S57" i="26"/>
  <c r="U57" i="26" s="1"/>
  <c r="S56" i="26"/>
  <c r="R56" i="26"/>
  <c r="R47" i="26"/>
  <c r="R42" i="26"/>
  <c r="R32" i="26"/>
  <c r="R30" i="26"/>
  <c r="R29" i="26"/>
  <c r="R28" i="26"/>
  <c r="R25" i="26"/>
  <c r="R23" i="26"/>
  <c r="S85" i="26" l="1"/>
  <c r="U72" i="26"/>
  <c r="U73" i="26"/>
  <c r="U74" i="26"/>
  <c r="P91" i="26"/>
  <c r="U80" i="26"/>
  <c r="U81" i="26"/>
  <c r="R85" i="26"/>
  <c r="U58" i="26"/>
  <c r="U59" i="26"/>
  <c r="U61" i="26"/>
  <c r="U62" i="26"/>
  <c r="R90" i="26"/>
  <c r="R91" i="26"/>
  <c r="U83" i="26"/>
  <c r="U84" i="26"/>
  <c r="U60" i="26"/>
  <c r="U71" i="26"/>
  <c r="U75" i="26"/>
  <c r="U77" i="26"/>
  <c r="U82" i="26"/>
  <c r="U85" i="26"/>
  <c r="U56" i="26"/>
  <c r="U79" i="26"/>
  <c r="P92" i="26"/>
  <c r="R92" i="26" l="1"/>
  <c r="S83" i="25"/>
  <c r="R83" i="25"/>
  <c r="S82" i="25"/>
  <c r="R82" i="25"/>
  <c r="S81" i="25"/>
  <c r="R81" i="25"/>
  <c r="S80" i="25"/>
  <c r="R80" i="25"/>
  <c r="S79" i="25"/>
  <c r="R79" i="25"/>
  <c r="S78" i="25"/>
  <c r="R78" i="25"/>
  <c r="S76" i="25"/>
  <c r="R76" i="25"/>
  <c r="S75" i="25"/>
  <c r="R75" i="25"/>
  <c r="S74" i="25"/>
  <c r="R74" i="25"/>
  <c r="S73" i="25"/>
  <c r="R73" i="25"/>
  <c r="S72" i="25"/>
  <c r="R72" i="25"/>
  <c r="S71" i="25"/>
  <c r="R71" i="25"/>
  <c r="S70" i="25"/>
  <c r="R70" i="25"/>
  <c r="S68" i="25"/>
  <c r="R68" i="25"/>
  <c r="S67" i="25"/>
  <c r="R67" i="25"/>
  <c r="S65" i="25"/>
  <c r="R65" i="25"/>
  <c r="S63" i="25"/>
  <c r="R63" i="25"/>
  <c r="S61" i="25"/>
  <c r="R61" i="25"/>
  <c r="S60" i="25"/>
  <c r="R60" i="25"/>
  <c r="S59" i="25"/>
  <c r="R59" i="25"/>
  <c r="S58" i="25"/>
  <c r="R58" i="25"/>
  <c r="S57" i="25"/>
  <c r="R57" i="25"/>
  <c r="S56" i="25"/>
  <c r="R56" i="25"/>
  <c r="S55" i="25"/>
  <c r="R55" i="25"/>
  <c r="R46" i="25"/>
  <c r="R44" i="25"/>
  <c r="R43" i="25"/>
  <c r="R41" i="25"/>
  <c r="R31" i="25"/>
  <c r="R29" i="25"/>
  <c r="R28" i="25"/>
  <c r="R27" i="25"/>
  <c r="R24" i="25"/>
  <c r="R22" i="25"/>
  <c r="L91" i="25" l="1"/>
  <c r="J91" i="25"/>
  <c r="F91" i="25"/>
  <c r="D91" i="25"/>
  <c r="R90" i="25"/>
  <c r="P90" i="25"/>
  <c r="R89" i="25"/>
  <c r="R91" i="25" s="1"/>
  <c r="P89" i="25"/>
  <c r="P91" i="25" s="1"/>
  <c r="S84" i="25"/>
  <c r="R84" i="25"/>
  <c r="G84" i="25"/>
  <c r="U83" i="25"/>
  <c r="U82" i="25"/>
  <c r="U81" i="25"/>
  <c r="U80" i="25"/>
  <c r="U79" i="25"/>
  <c r="U78" i="25"/>
  <c r="U76" i="25"/>
  <c r="U75" i="25"/>
  <c r="U74" i="25"/>
  <c r="U73" i="25"/>
  <c r="U72" i="25"/>
  <c r="U71" i="25"/>
  <c r="U70" i="25"/>
  <c r="U61" i="25"/>
  <c r="U60" i="25"/>
  <c r="U59" i="25"/>
  <c r="U58" i="25"/>
  <c r="U57" i="25"/>
  <c r="U56" i="25"/>
  <c r="U55" i="25"/>
  <c r="U84" i="25" l="1"/>
  <c r="R90" i="21"/>
  <c r="R89" i="21"/>
  <c r="P90" i="21"/>
  <c r="P89" i="21"/>
  <c r="L90" i="21"/>
  <c r="L89" i="21"/>
  <c r="J90" i="21"/>
  <c r="J89" i="21"/>
  <c r="S84" i="21"/>
  <c r="R84" i="21"/>
  <c r="P84" i="21"/>
  <c r="O84" i="21"/>
  <c r="M84" i="21"/>
  <c r="L84" i="21"/>
  <c r="J84" i="21"/>
  <c r="I84" i="21"/>
  <c r="U83" i="21"/>
  <c r="U82" i="21"/>
  <c r="U81" i="21"/>
  <c r="U80" i="21"/>
  <c r="U79" i="21"/>
  <c r="U78" i="21"/>
  <c r="U76" i="21"/>
  <c r="U75" i="21"/>
  <c r="U74" i="21"/>
  <c r="U73" i="21"/>
  <c r="U72" i="21"/>
  <c r="U71" i="21"/>
  <c r="U70" i="21"/>
  <c r="U68" i="21"/>
  <c r="U67" i="21"/>
  <c r="U65" i="21"/>
  <c r="U63" i="21"/>
  <c r="U61" i="21"/>
  <c r="U60" i="21"/>
  <c r="U59" i="21"/>
  <c r="U58" i="21"/>
  <c r="U57" i="21"/>
  <c r="U56" i="21"/>
  <c r="U55" i="21"/>
  <c r="R25" i="21" l="1"/>
  <c r="R25" i="25" s="1"/>
  <c r="R91" i="21" l="1"/>
  <c r="P91" i="21"/>
  <c r="L91" i="21"/>
  <c r="J91" i="21"/>
  <c r="F91" i="21" l="1"/>
  <c r="D91" i="21"/>
  <c r="G84" i="21"/>
  <c r="U84" i="21" s="1"/>
  <c r="R46" i="20" l="1"/>
  <c r="U46" i="20" s="1"/>
  <c r="R44" i="20"/>
  <c r="U44" i="20" s="1"/>
  <c r="R43" i="20"/>
  <c r="U43" i="20" s="1"/>
  <c r="R41" i="20"/>
  <c r="U41" i="20" s="1"/>
  <c r="R31" i="20"/>
  <c r="U31" i="20" s="1"/>
  <c r="R29" i="20"/>
  <c r="U29" i="20" s="1"/>
  <c r="R28" i="20"/>
  <c r="R27" i="20"/>
  <c r="U27" i="20" s="1"/>
  <c r="R25" i="20"/>
  <c r="U25" i="20" s="1"/>
  <c r="R24" i="20"/>
  <c r="U24" i="20" s="1"/>
  <c r="O46" i="20"/>
  <c r="O44" i="20"/>
  <c r="O43" i="20"/>
  <c r="O41" i="20"/>
  <c r="O31" i="20"/>
  <c r="O29" i="20"/>
  <c r="O28" i="20"/>
  <c r="O27" i="20"/>
  <c r="O25" i="20"/>
  <c r="O24" i="20"/>
  <c r="L46" i="20"/>
  <c r="L44" i="20"/>
  <c r="L43" i="20"/>
  <c r="L41" i="20"/>
  <c r="L31" i="20"/>
  <c r="L29" i="20"/>
  <c r="L28" i="20"/>
  <c r="L27" i="20"/>
  <c r="L25" i="20"/>
  <c r="L24" i="20"/>
  <c r="R22" i="20"/>
  <c r="U22" i="20" s="1"/>
  <c r="O22" i="20"/>
  <c r="L22" i="20"/>
  <c r="R46" i="19"/>
  <c r="R44" i="19"/>
  <c r="U44" i="19" s="1"/>
  <c r="R43" i="19"/>
  <c r="U43" i="19" s="1"/>
  <c r="R41" i="19"/>
  <c r="U41" i="19" s="1"/>
  <c r="R34" i="19"/>
  <c r="U34" i="19" s="1"/>
  <c r="R31" i="19"/>
  <c r="U31" i="19" s="1"/>
  <c r="R29" i="19"/>
  <c r="U29" i="19" s="1"/>
  <c r="R28" i="19"/>
  <c r="U28" i="19" s="1"/>
  <c r="R27" i="19"/>
  <c r="U27" i="19" s="1"/>
  <c r="R25" i="19"/>
  <c r="R24" i="19"/>
  <c r="U24" i="19" s="1"/>
  <c r="L46" i="19"/>
  <c r="L44" i="19"/>
  <c r="L43" i="19"/>
  <c r="L41" i="19"/>
  <c r="L34" i="19"/>
  <c r="L31" i="19"/>
  <c r="L29" i="19"/>
  <c r="L28" i="19"/>
  <c r="L27" i="19"/>
  <c r="L25" i="19"/>
  <c r="L24" i="19"/>
  <c r="I46" i="19"/>
  <c r="I44" i="19"/>
  <c r="I43" i="19"/>
  <c r="I41" i="19"/>
  <c r="R22" i="19"/>
  <c r="U22" i="19" s="1"/>
  <c r="L22" i="19"/>
  <c r="R46" i="18"/>
  <c r="R44" i="18"/>
  <c r="U44" i="18" s="1"/>
  <c r="R43" i="18"/>
  <c r="U43" i="18" s="1"/>
  <c r="R41" i="18"/>
  <c r="R34" i="18"/>
  <c r="U34" i="18" s="1"/>
  <c r="R31" i="18"/>
  <c r="U31" i="18" s="1"/>
  <c r="R29" i="18"/>
  <c r="U29" i="18" s="1"/>
  <c r="R28" i="18"/>
  <c r="R27" i="18"/>
  <c r="U27" i="18" s="1"/>
  <c r="R25" i="18"/>
  <c r="U25" i="18" s="1"/>
  <c r="R24" i="18"/>
  <c r="U24" i="18" s="1"/>
  <c r="O46" i="18"/>
  <c r="O44" i="18"/>
  <c r="O43" i="18"/>
  <c r="O41" i="18"/>
  <c r="O34" i="18"/>
  <c r="O31" i="18"/>
  <c r="O29" i="18"/>
  <c r="O28" i="18"/>
  <c r="O27" i="18"/>
  <c r="O25" i="18"/>
  <c r="O24" i="18"/>
  <c r="L46" i="18"/>
  <c r="L44" i="18"/>
  <c r="L43" i="18"/>
  <c r="L41" i="18"/>
  <c r="L34" i="18"/>
  <c r="L31" i="18"/>
  <c r="L29" i="18"/>
  <c r="L28" i="18"/>
  <c r="L27" i="18"/>
  <c r="L25" i="18"/>
  <c r="L24" i="18"/>
  <c r="R22" i="18"/>
  <c r="U22" i="18" s="1"/>
  <c r="O22" i="18"/>
  <c r="L22" i="18"/>
  <c r="U83" i="14"/>
  <c r="U82" i="14"/>
  <c r="U81" i="14"/>
  <c r="U80" i="14"/>
  <c r="U79" i="14"/>
  <c r="U78" i="14"/>
  <c r="U76" i="14"/>
  <c r="U75" i="14"/>
  <c r="U74" i="14"/>
  <c r="U73" i="14"/>
  <c r="U72" i="14"/>
  <c r="U71" i="14"/>
  <c r="U70" i="14"/>
  <c r="U68" i="14"/>
  <c r="U67" i="14"/>
  <c r="U65" i="14"/>
  <c r="U63" i="14"/>
  <c r="U61" i="14"/>
  <c r="U60" i="14"/>
  <c r="U59" i="14"/>
  <c r="U58" i="14"/>
  <c r="U57" i="14"/>
  <c r="U56" i="14"/>
  <c r="U55" i="14"/>
  <c r="U83" i="12"/>
  <c r="U82" i="12"/>
  <c r="U81" i="12"/>
  <c r="U80" i="12"/>
  <c r="U79" i="12"/>
  <c r="U78" i="12"/>
  <c r="U76" i="12"/>
  <c r="U75" i="12"/>
  <c r="U74" i="12"/>
  <c r="U73" i="12"/>
  <c r="U72" i="12"/>
  <c r="U71" i="12"/>
  <c r="U70" i="12"/>
  <c r="U68" i="12"/>
  <c r="U67" i="12"/>
  <c r="U65" i="12"/>
  <c r="U63" i="12"/>
  <c r="U61" i="12"/>
  <c r="U60" i="12"/>
  <c r="U59" i="12"/>
  <c r="U58" i="12"/>
  <c r="U57" i="12"/>
  <c r="U56" i="12"/>
  <c r="U55" i="12"/>
  <c r="U83" i="11"/>
  <c r="U82" i="11"/>
  <c r="U81" i="11"/>
  <c r="U80" i="11"/>
  <c r="U79" i="11"/>
  <c r="U78" i="11"/>
  <c r="U76" i="11"/>
  <c r="U75" i="11"/>
  <c r="U74" i="11"/>
  <c r="U73" i="11"/>
  <c r="U72" i="11"/>
  <c r="U71" i="11"/>
  <c r="U70" i="11"/>
  <c r="U68" i="11"/>
  <c r="U67" i="11"/>
  <c r="U65" i="11"/>
  <c r="U63" i="11"/>
  <c r="U61" i="11"/>
  <c r="U60" i="11"/>
  <c r="U59" i="11"/>
  <c r="U58" i="11"/>
  <c r="U57" i="11"/>
  <c r="U56" i="11"/>
  <c r="U55" i="11"/>
  <c r="U83" i="10"/>
  <c r="U82" i="10"/>
  <c r="U81" i="10"/>
  <c r="U80" i="10"/>
  <c r="U79" i="10"/>
  <c r="U78" i="10"/>
  <c r="U76" i="10"/>
  <c r="U75" i="10"/>
  <c r="U74" i="10"/>
  <c r="U73" i="10"/>
  <c r="U72" i="10"/>
  <c r="U71" i="10"/>
  <c r="U70" i="10"/>
  <c r="U68" i="10"/>
  <c r="U67" i="10"/>
  <c r="U65" i="10"/>
  <c r="U63" i="10"/>
  <c r="U61" i="10"/>
  <c r="U60" i="10"/>
  <c r="U59" i="10"/>
  <c r="U58" i="10"/>
  <c r="U57" i="10"/>
  <c r="U56" i="10"/>
  <c r="U55" i="10"/>
  <c r="U83" i="6"/>
  <c r="U82" i="6"/>
  <c r="U81" i="6"/>
  <c r="U80" i="6"/>
  <c r="U79" i="6"/>
  <c r="U78" i="6"/>
  <c r="U76" i="6"/>
  <c r="U75" i="6"/>
  <c r="U74" i="6"/>
  <c r="U73" i="6"/>
  <c r="U72" i="6"/>
  <c r="U71" i="6"/>
  <c r="U70" i="6"/>
  <c r="U68" i="6"/>
  <c r="U67" i="6"/>
  <c r="U65" i="6"/>
  <c r="U63" i="6"/>
  <c r="U61" i="6"/>
  <c r="U60" i="6"/>
  <c r="U59" i="6"/>
  <c r="U58" i="6"/>
  <c r="U57" i="6"/>
  <c r="U56" i="6"/>
  <c r="U55" i="6"/>
  <c r="U83" i="9"/>
  <c r="U82" i="9"/>
  <c r="U81" i="9"/>
  <c r="U80" i="9"/>
  <c r="U79" i="9"/>
  <c r="U78" i="9"/>
  <c r="U76" i="9"/>
  <c r="U75" i="9"/>
  <c r="U74" i="9"/>
  <c r="U73" i="9"/>
  <c r="U72" i="9"/>
  <c r="U71" i="9"/>
  <c r="U70" i="9"/>
  <c r="U68" i="9"/>
  <c r="U67" i="9"/>
  <c r="U65" i="9"/>
  <c r="U63" i="9"/>
  <c r="U61" i="9"/>
  <c r="U60" i="9"/>
  <c r="U59" i="9"/>
  <c r="U58" i="9"/>
  <c r="U57" i="9"/>
  <c r="U56" i="9"/>
  <c r="U55" i="9"/>
  <c r="U83" i="8"/>
  <c r="U82" i="8"/>
  <c r="U81" i="8"/>
  <c r="U80" i="8"/>
  <c r="U79" i="8"/>
  <c r="U78" i="8"/>
  <c r="U76" i="8"/>
  <c r="U75" i="8"/>
  <c r="U74" i="8"/>
  <c r="U73" i="8"/>
  <c r="U72" i="8"/>
  <c r="U71" i="8"/>
  <c r="U70" i="8"/>
  <c r="U68" i="8"/>
  <c r="U67" i="8"/>
  <c r="U65" i="8"/>
  <c r="U63" i="8"/>
  <c r="U61" i="8"/>
  <c r="U60" i="8"/>
  <c r="U59" i="8"/>
  <c r="U58" i="8"/>
  <c r="U57" i="8"/>
  <c r="U56" i="8"/>
  <c r="U55" i="8"/>
  <c r="U83" i="5"/>
  <c r="U82" i="5"/>
  <c r="U81" i="5"/>
  <c r="U80" i="5"/>
  <c r="U79" i="5"/>
  <c r="U78" i="5"/>
  <c r="U76" i="5"/>
  <c r="U75" i="5"/>
  <c r="U74" i="5"/>
  <c r="U73" i="5"/>
  <c r="U72" i="5"/>
  <c r="U71" i="5"/>
  <c r="U70" i="5"/>
  <c r="U68" i="5"/>
  <c r="U67" i="5"/>
  <c r="U65" i="5"/>
  <c r="U63" i="5"/>
  <c r="U61" i="5"/>
  <c r="U60" i="5"/>
  <c r="U59" i="5"/>
  <c r="U58" i="5"/>
  <c r="U57" i="5"/>
  <c r="U56" i="5"/>
  <c r="U55" i="5"/>
  <c r="U83" i="4"/>
  <c r="U82" i="4"/>
  <c r="U81" i="4"/>
  <c r="U80" i="4"/>
  <c r="U79" i="4"/>
  <c r="U78" i="4"/>
  <c r="U76" i="4"/>
  <c r="U75" i="4"/>
  <c r="U74" i="4"/>
  <c r="U73" i="4"/>
  <c r="U72" i="4"/>
  <c r="U71" i="4"/>
  <c r="U70" i="4"/>
  <c r="U68" i="4"/>
  <c r="U67" i="4"/>
  <c r="U65" i="4"/>
  <c r="U63" i="4"/>
  <c r="U61" i="4"/>
  <c r="U60" i="4"/>
  <c r="U59" i="4"/>
  <c r="U58" i="4"/>
  <c r="U57" i="4"/>
  <c r="U56" i="4"/>
  <c r="U55" i="4"/>
  <c r="G84" i="20"/>
  <c r="T84" i="14"/>
  <c r="S84" i="14"/>
  <c r="R84" i="14"/>
  <c r="Q84" i="14"/>
  <c r="P84" i="14"/>
  <c r="O84" i="14"/>
  <c r="M84" i="14"/>
  <c r="L84" i="14"/>
  <c r="K84" i="14"/>
  <c r="J84" i="14"/>
  <c r="I84" i="14"/>
  <c r="G84" i="14"/>
  <c r="T84" i="12"/>
  <c r="S84" i="12"/>
  <c r="R84" i="12"/>
  <c r="Q84" i="12"/>
  <c r="P84" i="12"/>
  <c r="O84" i="12"/>
  <c r="M84" i="12"/>
  <c r="L84" i="12"/>
  <c r="K84" i="12"/>
  <c r="J84" i="12"/>
  <c r="I84" i="12"/>
  <c r="G84" i="12"/>
  <c r="T84" i="11"/>
  <c r="S84" i="11"/>
  <c r="R84" i="11"/>
  <c r="Q84" i="11"/>
  <c r="P84" i="11"/>
  <c r="O84" i="11"/>
  <c r="M84" i="11"/>
  <c r="L84" i="11"/>
  <c r="K84" i="11"/>
  <c r="J84" i="11"/>
  <c r="I84" i="11"/>
  <c r="G84" i="11"/>
  <c r="G84" i="19"/>
  <c r="U84" i="19" s="1"/>
  <c r="T84" i="10"/>
  <c r="S84" i="10"/>
  <c r="R84" i="10"/>
  <c r="Q84" i="10"/>
  <c r="P84" i="10"/>
  <c r="O84" i="10"/>
  <c r="M84" i="10"/>
  <c r="L84" i="10"/>
  <c r="K84" i="10"/>
  <c r="J84" i="10"/>
  <c r="I84" i="10"/>
  <c r="G84" i="10"/>
  <c r="T84" i="6"/>
  <c r="S84" i="6"/>
  <c r="R84" i="6"/>
  <c r="Q84" i="6"/>
  <c r="P84" i="6"/>
  <c r="O84" i="6"/>
  <c r="M84" i="6"/>
  <c r="L84" i="6"/>
  <c r="K84" i="6"/>
  <c r="J84" i="6"/>
  <c r="I84" i="6"/>
  <c r="G84" i="6"/>
  <c r="T84" i="9"/>
  <c r="S84" i="9"/>
  <c r="R84" i="9"/>
  <c r="Q84" i="9"/>
  <c r="P84" i="9"/>
  <c r="O84" i="9"/>
  <c r="M84" i="9"/>
  <c r="L84" i="9"/>
  <c r="K84" i="9"/>
  <c r="J84" i="9"/>
  <c r="I84" i="9"/>
  <c r="G84" i="9"/>
  <c r="G84" i="18"/>
  <c r="U84" i="18" s="1"/>
  <c r="T84" i="8"/>
  <c r="S84" i="8"/>
  <c r="R84" i="8"/>
  <c r="Q84" i="8"/>
  <c r="P84" i="8"/>
  <c r="O84" i="8"/>
  <c r="M84" i="8"/>
  <c r="L84" i="8"/>
  <c r="K84" i="8"/>
  <c r="J84" i="8"/>
  <c r="I84" i="8"/>
  <c r="G84" i="8"/>
  <c r="T84" i="5"/>
  <c r="S84" i="5"/>
  <c r="R84" i="5"/>
  <c r="Q84" i="5"/>
  <c r="P84" i="5"/>
  <c r="O84" i="5"/>
  <c r="M84" i="5"/>
  <c r="L84" i="5"/>
  <c r="K84" i="5"/>
  <c r="J84" i="5"/>
  <c r="I84" i="5"/>
  <c r="G84" i="5"/>
  <c r="T84" i="4"/>
  <c r="Q84" i="4"/>
  <c r="S84" i="4"/>
  <c r="R84" i="4"/>
  <c r="P84" i="4"/>
  <c r="O84" i="4"/>
  <c r="M84" i="4"/>
  <c r="L84" i="4"/>
  <c r="K84" i="4"/>
  <c r="J84" i="4"/>
  <c r="I84" i="4"/>
  <c r="G84" i="4"/>
  <c r="U28" i="20"/>
  <c r="U46" i="19"/>
  <c r="U25" i="19"/>
  <c r="U46" i="18"/>
  <c r="U41" i="18"/>
  <c r="U28" i="18"/>
  <c r="U46" i="14"/>
  <c r="U44" i="14"/>
  <c r="U43" i="14"/>
  <c r="U41" i="14"/>
  <c r="U31" i="14"/>
  <c r="U29" i="14"/>
  <c r="U28" i="14"/>
  <c r="U27" i="14"/>
  <c r="U25" i="14"/>
  <c r="U24" i="14"/>
  <c r="U22" i="14"/>
  <c r="U46" i="12"/>
  <c r="U44" i="12"/>
  <c r="U43" i="12"/>
  <c r="U41" i="12"/>
  <c r="U31" i="12"/>
  <c r="U29" i="12"/>
  <c r="U28" i="12"/>
  <c r="U27" i="12"/>
  <c r="U25" i="12"/>
  <c r="U24" i="12"/>
  <c r="U22" i="12"/>
  <c r="U46" i="11"/>
  <c r="U44" i="11"/>
  <c r="U43" i="11"/>
  <c r="U41" i="11"/>
  <c r="U34" i="11"/>
  <c r="U31" i="11"/>
  <c r="U29" i="11"/>
  <c r="U28" i="11"/>
  <c r="U27" i="11"/>
  <c r="U25" i="11"/>
  <c r="U24" i="11"/>
  <c r="U22" i="11"/>
  <c r="U46" i="10"/>
  <c r="U44" i="10"/>
  <c r="U43" i="10"/>
  <c r="U41" i="10"/>
  <c r="U37" i="10"/>
  <c r="U34" i="10"/>
  <c r="U31" i="10"/>
  <c r="U29" i="10"/>
  <c r="U28" i="10"/>
  <c r="U27" i="10"/>
  <c r="U25" i="10"/>
  <c r="U24" i="10"/>
  <c r="U22" i="10"/>
  <c r="U46" i="6"/>
  <c r="U44" i="6"/>
  <c r="U43" i="6"/>
  <c r="U41" i="6"/>
  <c r="U31" i="6"/>
  <c r="U29" i="6"/>
  <c r="U28" i="6"/>
  <c r="U27" i="6"/>
  <c r="U25" i="6"/>
  <c r="U24" i="6"/>
  <c r="U22" i="6"/>
  <c r="U46" i="9"/>
  <c r="U44" i="9"/>
  <c r="U43" i="9"/>
  <c r="U41" i="9"/>
  <c r="U37" i="9"/>
  <c r="U31" i="9"/>
  <c r="U29" i="9"/>
  <c r="U28" i="9"/>
  <c r="U27" i="9"/>
  <c r="U25" i="9"/>
  <c r="U24" i="9"/>
  <c r="U22" i="9"/>
  <c r="U46" i="8"/>
  <c r="U44" i="8"/>
  <c r="U43" i="8"/>
  <c r="U41" i="8"/>
  <c r="U34" i="8"/>
  <c r="U31" i="8"/>
  <c r="U29" i="8"/>
  <c r="U28" i="8"/>
  <c r="U27" i="8"/>
  <c r="U25" i="8"/>
  <c r="U24" i="8"/>
  <c r="U22" i="8"/>
  <c r="U46" i="5"/>
  <c r="U44" i="5"/>
  <c r="U43" i="5"/>
  <c r="U41" i="5"/>
  <c r="U34" i="5"/>
  <c r="U31" i="5"/>
  <c r="U29" i="5"/>
  <c r="U28" i="5"/>
  <c r="U27" i="5"/>
  <c r="U25" i="5"/>
  <c r="U24" i="5"/>
  <c r="U22" i="5"/>
  <c r="U46" i="4"/>
  <c r="U44" i="4"/>
  <c r="U43" i="4"/>
  <c r="U41" i="4"/>
  <c r="U37" i="4"/>
  <c r="U34" i="4"/>
  <c r="U31" i="4"/>
  <c r="U29" i="4"/>
  <c r="U28" i="4"/>
  <c r="U27" i="4"/>
  <c r="U25" i="4"/>
  <c r="U24" i="4"/>
  <c r="U22" i="4"/>
  <c r="U84" i="4" l="1"/>
  <c r="U84" i="8"/>
  <c r="U84" i="9"/>
  <c r="U84" i="11"/>
  <c r="U84" i="12"/>
  <c r="U84" i="10"/>
  <c r="U84" i="6"/>
  <c r="U84" i="5"/>
  <c r="T91" i="20"/>
  <c r="R91" i="20"/>
  <c r="P91" i="20"/>
  <c r="N91" i="20"/>
  <c r="L91" i="20"/>
  <c r="J91" i="20"/>
  <c r="H91" i="20"/>
  <c r="F91" i="20"/>
  <c r="D91" i="20"/>
  <c r="T91" i="19"/>
  <c r="R91" i="19"/>
  <c r="P91" i="19"/>
  <c r="N91" i="19"/>
  <c r="L91" i="19"/>
  <c r="J91" i="19"/>
  <c r="H91" i="19"/>
  <c r="F91" i="19"/>
  <c r="D91" i="19"/>
  <c r="T91" i="18"/>
  <c r="R91" i="18"/>
  <c r="P91" i="18"/>
  <c r="N91" i="18"/>
  <c r="L91" i="18"/>
  <c r="J91" i="18"/>
  <c r="H91" i="18"/>
  <c r="F91" i="18"/>
  <c r="D91" i="18"/>
  <c r="R91" i="14" l="1"/>
  <c r="P91" i="14"/>
  <c r="L91" i="14"/>
  <c r="J91" i="14"/>
  <c r="F91" i="14"/>
  <c r="D91" i="14"/>
  <c r="R91" i="12" l="1"/>
  <c r="P91" i="12"/>
  <c r="L91" i="12"/>
  <c r="J91" i="12"/>
  <c r="F91" i="12"/>
  <c r="D91" i="12"/>
  <c r="R91" i="11"/>
  <c r="P91" i="11"/>
  <c r="L91" i="11"/>
  <c r="J91" i="11"/>
  <c r="F91" i="11"/>
  <c r="D91" i="11"/>
  <c r="R91" i="10"/>
  <c r="P91" i="10"/>
  <c r="L91" i="10"/>
  <c r="J91" i="10"/>
  <c r="F91" i="10"/>
  <c r="D91" i="10"/>
  <c r="R91" i="9"/>
  <c r="P91" i="9"/>
  <c r="L91" i="9"/>
  <c r="J91" i="9"/>
  <c r="F91" i="9"/>
  <c r="D91" i="9"/>
  <c r="R91" i="8" l="1"/>
  <c r="P91" i="8"/>
  <c r="L91" i="8"/>
  <c r="J91" i="8"/>
  <c r="F91" i="8"/>
  <c r="D91" i="8"/>
  <c r="R91" i="6" l="1"/>
  <c r="P91" i="6"/>
  <c r="L91" i="6"/>
  <c r="J91" i="6"/>
  <c r="F91" i="6"/>
  <c r="D91" i="6"/>
  <c r="R91" i="5" l="1"/>
  <c r="P91" i="5"/>
  <c r="L91" i="5"/>
  <c r="J91" i="5"/>
  <c r="F91" i="5"/>
  <c r="D91" i="5"/>
  <c r="R91" i="4"/>
  <c r="P91" i="4"/>
  <c r="L91" i="4"/>
  <c r="J91" i="4"/>
  <c r="F91" i="4"/>
  <c r="D91" i="4"/>
</calcChain>
</file>

<file path=xl/sharedStrings.xml><?xml version="1.0" encoding="utf-8"?>
<sst xmlns="http://schemas.openxmlformats.org/spreadsheetml/2006/main" count="2672" uniqueCount="127">
  <si>
    <t>Informe Mensual de Avances Físico Financiero</t>
  </si>
  <si>
    <t>COMPONENTE/CONCEPTO DE APOYO</t>
  </si>
  <si>
    <t>UNIDAD RESPONSABLE</t>
  </si>
  <si>
    <t>ENTIDAD FEDERATIVA</t>
  </si>
  <si>
    <t>COAHUILA</t>
  </si>
  <si>
    <t>ORGANISMO AUXILIAR / INSTANCIA EJECUTORA</t>
  </si>
  <si>
    <t>PRES. ASIGNADO A LA INSTANCIA EJECUTORA</t>
  </si>
  <si>
    <t>FEDERAL</t>
  </si>
  <si>
    <t>ESTATAL</t>
  </si>
  <si>
    <t>PRODUCTORES</t>
  </si>
  <si>
    <t>PRESUPUESTO LIBERADO POR  FOFAE</t>
  </si>
  <si>
    <t>PERIODO DE INFORME</t>
  </si>
  <si>
    <t>PROYECTO</t>
  </si>
  <si>
    <t>Acción/Actividad</t>
  </si>
  <si>
    <t>Unidad de medida</t>
  </si>
  <si>
    <t>Avance Físico</t>
  </si>
  <si>
    <t>Programado Anual</t>
  </si>
  <si>
    <t>En el Mes</t>
  </si>
  <si>
    <t>Acumulado al Mes</t>
  </si>
  <si>
    <t>Programado</t>
  </si>
  <si>
    <t>Realizado</t>
  </si>
  <si>
    <t>% de Avance Anual</t>
  </si>
  <si>
    <t>TRAMPEO</t>
  </si>
  <si>
    <t>SUPERFICIE TRAMPEADA</t>
  </si>
  <si>
    <t>HECTÁREAS</t>
  </si>
  <si>
    <t>TRAMPAS COLOCADAS</t>
  </si>
  <si>
    <t>NÚMERO</t>
  </si>
  <si>
    <t>TRAMPAS REVISADAS</t>
  </si>
  <si>
    <t>MUESTREO</t>
  </si>
  <si>
    <t>SITIOS MUESTREADOS</t>
  </si>
  <si>
    <t>SUPERFICIE ACUMULADA</t>
  </si>
  <si>
    <t>SUPERFICIE MUESTREADA</t>
  </si>
  <si>
    <t>DIAGNÓSTICO</t>
  </si>
  <si>
    <t>MUESTRAS</t>
  </si>
  <si>
    <t>CONTROL CULTURAL</t>
  </si>
  <si>
    <t>SITIOS CONTROLADOS</t>
  </si>
  <si>
    <t>SUPERFICIE CONTROLADA</t>
  </si>
  <si>
    <t>CONTROL QUIMICO</t>
  </si>
  <si>
    <t>ENTRENAMIENTO</t>
  </si>
  <si>
    <t>PLÁTICAS A PRODUCTORES</t>
  </si>
  <si>
    <t>SUPERVISIÓN</t>
  </si>
  <si>
    <t>INFORMES REVISADOS</t>
  </si>
  <si>
    <t>EVALUACIÓN</t>
  </si>
  <si>
    <t>TOTAL</t>
  </si>
  <si>
    <t>Bien o Servicio</t>
  </si>
  <si>
    <t>Avance Fínanciero</t>
  </si>
  <si>
    <t>Ejercido</t>
  </si>
  <si>
    <t>Federal</t>
  </si>
  <si>
    <t>Estatal</t>
  </si>
  <si>
    <t>Productores</t>
  </si>
  <si>
    <t>Gastos Técnicos del Proyecto</t>
  </si>
  <si>
    <t>ACCESORIOS DE COMPUTO Y ELECTRÓNICOS / GENÉRICOS</t>
  </si>
  <si>
    <t>COORDINADOR DE PROYECTO</t>
  </si>
  <si>
    <t>GRATIFICACIÓN ANUAL</t>
  </si>
  <si>
    <t>MANTENIMIENTO VEHICULAR (MAYOR)</t>
  </si>
  <si>
    <t>SERVICIO DE IMPRESIÓN</t>
  </si>
  <si>
    <t>TENENCIA</t>
  </si>
  <si>
    <t>TRAMPA</t>
  </si>
  <si>
    <t>MATERIAL MENOR PARA USO DE LA CAMPAÑA / Genéricos</t>
  </si>
  <si>
    <t>DIAGNÓSTICO FITOSANITARIO</t>
  </si>
  <si>
    <t>CAFETERÍA</t>
  </si>
  <si>
    <t>VIÁTICOS SIN PERNOCTA</t>
  </si>
  <si>
    <t>ENERGÍA ELÉCTRICA</t>
  </si>
  <si>
    <t>LOTE DE PAPELERÍA</t>
  </si>
  <si>
    <t>RENTA OFICINA JLSV</t>
  </si>
  <si>
    <t>SECRETARIA</t>
  </si>
  <si>
    <t>SERVICIO BANCARIO</t>
  </si>
  <si>
    <t>TELEFONÍA FIJA/INTERNET</t>
  </si>
  <si>
    <t>Gastos Operativos Fijos</t>
  </si>
  <si>
    <t>GASOLINA MAGNA</t>
  </si>
  <si>
    <t>SEGURO</t>
  </si>
  <si>
    <t>RESUMEN FINANCIERO</t>
  </si>
  <si>
    <t>Ejercido en el Mes</t>
  </si>
  <si>
    <t>Sub Total Técnicos del Proyecto</t>
  </si>
  <si>
    <t>Sub Total Gastos Operativos Fijos</t>
  </si>
  <si>
    <t>Observaciones/Aclaraciones</t>
  </si>
  <si>
    <t>ELABORÓ</t>
  </si>
  <si>
    <t>REVISÓ</t>
  </si>
  <si>
    <t>AUTORIZACIÓN</t>
  </si>
  <si>
    <t>CAMPAÑAS FITOZOOSANITARIAS</t>
  </si>
  <si>
    <t>DIRECCION GENERAL DE SANIDAD VEGETAL</t>
  </si>
  <si>
    <t>COMITÉ ESTATAL DE SANIDAD VEGETAL</t>
  </si>
  <si>
    <t xml:space="preserve"> ENERO 2019</t>
  </si>
  <si>
    <t>2019 CAMPAÑA CONTRA PLAGAS DE LA VID</t>
  </si>
  <si>
    <t>AUXILIAR ADMINISTRATIVO</t>
  </si>
  <si>
    <t>COORDINADOR ADMINISTRATIVO</t>
  </si>
  <si>
    <t>PROFESIONAL DE INFORMÁTICA</t>
  </si>
  <si>
    <t>PROFESIONAL TÉCNICO DE CAPACITACIÓN Y DIVULGACIÓN</t>
  </si>
  <si>
    <t xml:space="preserve"> </t>
  </si>
  <si>
    <t>ING. ANTONIO CESAR MEDINA HERNANDEZ</t>
  </si>
  <si>
    <t xml:space="preserve">ING. NOE DURAN DE LA PEÑA </t>
  </si>
  <si>
    <t xml:space="preserve">SR. SERGIO FLORESDE LA FUENTE </t>
  </si>
  <si>
    <t>GERENTE GENERAL DEL CESAVECO</t>
  </si>
  <si>
    <t>PRESIDENTE DEL CESAVECO</t>
  </si>
  <si>
    <t>VALIDÓ</t>
  </si>
  <si>
    <t>Por el SENASICA</t>
  </si>
  <si>
    <t>Por el Gobierno del Estado</t>
  </si>
  <si>
    <t>ING. RICARDO E. FRAUSTRO SILLER</t>
  </si>
  <si>
    <t xml:space="preserve">ING. JESUS SALVADOR HURTADO REYES </t>
  </si>
  <si>
    <t xml:space="preserve">ING. ARNOLDO GERARDO MARTINEZ CANO </t>
  </si>
  <si>
    <t>ENCARGADO DE DESPACHO DE LA REPRESENTACION ESTATAL DE LA SADER EN COAHUILA</t>
  </si>
  <si>
    <t>REPRESENTANTE ESTATAL FITOZOOSANITARIO  Y DE INOCUIDAD AGROPECUARIA Y ACUICOLA  DEL SENASICA EN COAHUILA</t>
  </si>
  <si>
    <t xml:space="preserve">SUBSECRETARIO DE DESARROLLO RURAL DEL GOBIERNO DEL ESTADO DE COAHUILA </t>
  </si>
  <si>
    <t xml:space="preserve"> FEBRERO 2019</t>
  </si>
  <si>
    <t xml:space="preserve"> ABRIL 2019</t>
  </si>
  <si>
    <t xml:space="preserve"> MAYO 2019</t>
  </si>
  <si>
    <t xml:space="preserve"> MARZO 2019</t>
  </si>
  <si>
    <t xml:space="preserve"> JUNIO 2019</t>
  </si>
  <si>
    <t xml:space="preserve"> JULIO 2019</t>
  </si>
  <si>
    <t xml:space="preserve"> AGOSTO 2019</t>
  </si>
  <si>
    <t>ING. RICARDO DAVILA VALDEZ</t>
  </si>
  <si>
    <t xml:space="preserve"> SEPTIEMBRE 2019</t>
  </si>
  <si>
    <t>Informe Trimestral de Avances Físico Financiero</t>
  </si>
  <si>
    <t>COMITÉ ESTATAL DE SANIDAD VEGETAL DE COAHUILA</t>
  </si>
  <si>
    <t xml:space="preserve">ENERO A MARZO DEL 2019 PRIMER TRIMESTRE </t>
  </si>
  <si>
    <t>En el Trimestre</t>
  </si>
  <si>
    <t>Acumulado al Trimestre</t>
  </si>
  <si>
    <t>Ejercido en el Trimestre</t>
  </si>
  <si>
    <t xml:space="preserve">ABRIL A JUNIO DEL 2019 SEGUNDO TRIMESTRE </t>
  </si>
  <si>
    <t xml:space="preserve">JULIO A SEPTIEMBRE DEL 2019 TERCER TRIMESTRE </t>
  </si>
  <si>
    <t xml:space="preserve"> OCTUBRE 2019</t>
  </si>
  <si>
    <t xml:space="preserve"> NOVIEMBRE 2019</t>
  </si>
  <si>
    <t>Por la Representación de la SADER del Estado</t>
  </si>
  <si>
    <t>DICIEMBRE 2019</t>
  </si>
  <si>
    <t>Ejercido en el Tfrimestre</t>
  </si>
  <si>
    <t xml:space="preserve">OCTUBRE A DICIEMBRE DEL 2019 CUARTO TRIMESTRE </t>
  </si>
  <si>
    <t>CAMPAÑAS FITOZOOSANITARIAS /PREVENCÓN, CONTROL O ERRADICACIÓN DE PLAGAS FITOSANITARIAS REGLAMENTADAS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</si>
</sst>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F800]dddd\,\ mmmm\ dd\,\ yyyy"/>
  </numFmts>
  <fonts count="3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7.5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  "/>
    </font>
    <font>
      <sz val="11"/>
      <color theme="1"/>
      <name val="Calibri  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7.5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808080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6">
    <xf numFmtId="0" fontId="0" fillId="0" borderId="0" xfId="0"/>
    <xf numFmtId="0" fontId="0" fillId="0" borderId="23" xfId="0" applyBorder="1"/>
    <xf numFmtId="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" fontId="7" fillId="0" borderId="3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0" xfId="0"/>
    <xf numFmtId="49" fontId="13" fillId="0" borderId="0" xfId="0" applyNumberFormat="1" applyFont="1" applyBorder="1" applyAlignment="1"/>
    <xf numFmtId="0" fontId="16" fillId="0" borderId="0" xfId="0" applyFont="1"/>
    <xf numFmtId="0" fontId="0" fillId="0" borderId="0" xfId="0" applyBorder="1" applyAlignment="1"/>
    <xf numFmtId="0" fontId="16" fillId="0" borderId="0" xfId="0" applyFont="1" applyBorder="1" applyAlignment="1"/>
    <xf numFmtId="0" fontId="0" fillId="0" borderId="0" xfId="0" applyBorder="1"/>
    <xf numFmtId="0" fontId="11" fillId="0" borderId="0" xfId="0" applyFont="1"/>
    <xf numFmtId="49" fontId="17" fillId="0" borderId="0" xfId="0" applyNumberFormat="1" applyFont="1" applyBorder="1" applyAlignment="1"/>
    <xf numFmtId="0" fontId="0" fillId="0" borderId="0" xfId="0"/>
    <xf numFmtId="0" fontId="0" fillId="0" borderId="0" xfId="0"/>
    <xf numFmtId="4" fontId="21" fillId="0" borderId="31" xfId="0" applyNumberFormat="1" applyFont="1" applyBorder="1" applyAlignment="1">
      <alignment vertical="center"/>
    </xf>
    <xf numFmtId="4" fontId="21" fillId="0" borderId="28" xfId="0" applyNumberFormat="1" applyFont="1" applyBorder="1" applyAlignment="1">
      <alignment vertical="center"/>
    </xf>
    <xf numFmtId="4" fontId="21" fillId="0" borderId="32" xfId="0" applyNumberFormat="1" applyFont="1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4" fontId="21" fillId="0" borderId="33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18" xfId="0" applyBorder="1"/>
    <xf numFmtId="0" fontId="0" fillId="0" borderId="10" xfId="0" applyBorder="1"/>
    <xf numFmtId="0" fontId="0" fillId="0" borderId="11" xfId="0" applyBorder="1"/>
    <xf numFmtId="0" fontId="6" fillId="0" borderId="17" xfId="0" applyFont="1" applyBorder="1" applyAlignment="1">
      <alignment horizontal="center" vertical="center"/>
    </xf>
    <xf numFmtId="0" fontId="0" fillId="0" borderId="12" xfId="0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6" fillId="0" borderId="1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0" fillId="0" borderId="19" xfId="0" applyBorder="1"/>
    <xf numFmtId="0" fontId="0" fillId="0" borderId="16" xfId="0" applyBorder="1"/>
    <xf numFmtId="0" fontId="0" fillId="0" borderId="21" xfId="0" applyBorder="1"/>
    <xf numFmtId="0" fontId="6" fillId="0" borderId="2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/>
    <xf numFmtId="0" fontId="0" fillId="0" borderId="27" xfId="0" applyBorder="1" applyAlignment="1"/>
    <xf numFmtId="10" fontId="7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0" fillId="3" borderId="26" xfId="0" applyFont="1" applyFill="1" applyBorder="1" applyAlignment="1"/>
    <xf numFmtId="0" fontId="0" fillId="4" borderId="18" xfId="0" applyFill="1" applyBorder="1" applyAlignment="1"/>
    <xf numFmtId="10" fontId="0" fillId="0" borderId="27" xfId="0" applyNumberFormat="1" applyBorder="1" applyAlignment="1">
      <alignment horizontal="center"/>
    </xf>
    <xf numFmtId="10" fontId="7" fillId="0" borderId="25" xfId="0" applyNumberFormat="1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10" fontId="0" fillId="4" borderId="2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0" fillId="0" borderId="18" xfId="0" applyBorder="1" applyAlignment="1"/>
    <xf numFmtId="0" fontId="0" fillId="0" borderId="27" xfId="0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/>
    <xf numFmtId="0" fontId="20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4" fontId="7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4" fontId="7" fillId="0" borderId="25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7" fillId="0" borderId="24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1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horizontal="center"/>
    </xf>
    <xf numFmtId="10" fontId="0" fillId="0" borderId="15" xfId="0" applyNumberFormat="1" applyBorder="1"/>
    <xf numFmtId="4" fontId="26" fillId="0" borderId="31" xfId="0" applyNumberFormat="1" applyFont="1" applyBorder="1" applyAlignment="1">
      <alignment vertical="center"/>
    </xf>
    <xf numFmtId="4" fontId="26" fillId="0" borderId="28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4" fontId="26" fillId="0" borderId="29" xfId="0" applyNumberFormat="1" applyFont="1" applyBorder="1" applyAlignment="1">
      <alignment vertical="center"/>
    </xf>
    <xf numFmtId="4" fontId="26" fillId="0" borderId="33" xfId="0" applyNumberFormat="1" applyFont="1" applyBorder="1" applyAlignment="1">
      <alignment vertical="center"/>
    </xf>
    <xf numFmtId="4" fontId="26" fillId="0" borderId="3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10" fontId="26" fillId="0" borderId="24" xfId="0" applyNumberFormat="1" applyFont="1" applyBorder="1" applyAlignment="1">
      <alignment vertical="center"/>
    </xf>
    <xf numFmtId="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0" fillId="0" borderId="18" xfId="0" applyBorder="1" applyAlignment="1"/>
    <xf numFmtId="0" fontId="0" fillId="0" borderId="27" xfId="0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0" fontId="26" fillId="0" borderId="23" xfId="0" applyNumberFormat="1" applyFont="1" applyBorder="1" applyAlignment="1">
      <alignment vertical="center"/>
    </xf>
    <xf numFmtId="4" fontId="26" fillId="0" borderId="29" xfId="0" applyNumberFormat="1" applyFont="1" applyFill="1" applyBorder="1" applyAlignment="1">
      <alignment vertical="center"/>
    </xf>
    <xf numFmtId="10" fontId="26" fillId="0" borderId="25" xfId="0" applyNumberFormat="1" applyFont="1" applyBorder="1" applyAlignment="1">
      <alignment vertical="center"/>
    </xf>
    <xf numFmtId="10" fontId="3" fillId="0" borderId="27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19" fillId="0" borderId="0" xfId="0" applyFont="1" applyAlignment="1"/>
    <xf numFmtId="0" fontId="6" fillId="0" borderId="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27" xfId="0" applyBorder="1" applyAlignment="1"/>
    <xf numFmtId="0" fontId="0" fillId="0" borderId="0" xfId="0" applyBorder="1" applyAlignment="1"/>
    <xf numFmtId="0" fontId="6" fillId="0" borderId="26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0" fillId="0" borderId="37" xfId="0" applyBorder="1"/>
    <xf numFmtId="10" fontId="0" fillId="0" borderId="17" xfId="0" applyNumberFormat="1" applyBorder="1"/>
    <xf numFmtId="4" fontId="26" fillId="0" borderId="32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35" xfId="0" applyFill="1" applyBorder="1"/>
    <xf numFmtId="4" fontId="7" fillId="0" borderId="32" xfId="0" applyNumberFormat="1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vertical="center"/>
    </xf>
    <xf numFmtId="4" fontId="28" fillId="0" borderId="32" xfId="0" applyNumberFormat="1" applyFont="1" applyFill="1" applyBorder="1" applyAlignment="1">
      <alignment vertical="center"/>
    </xf>
    <xf numFmtId="4" fontId="26" fillId="0" borderId="33" xfId="0" applyNumberFormat="1" applyFont="1" applyFill="1" applyBorder="1" applyAlignment="1">
      <alignment vertical="center"/>
    </xf>
    <xf numFmtId="4" fontId="26" fillId="0" borderId="30" xfId="0" applyNumberFormat="1" applyFont="1" applyFill="1" applyBorder="1" applyAlignment="1">
      <alignment vertical="center"/>
    </xf>
    <xf numFmtId="0" fontId="0" fillId="0" borderId="30" xfId="0" applyFill="1" applyBorder="1"/>
    <xf numFmtId="0" fontId="0" fillId="0" borderId="36" xfId="0" applyFill="1" applyBorder="1"/>
    <xf numFmtId="4" fontId="7" fillId="0" borderId="30" xfId="0" applyNumberFormat="1" applyFont="1" applyFill="1" applyBorder="1" applyAlignment="1">
      <alignment vertical="center"/>
    </xf>
    <xf numFmtId="4" fontId="28" fillId="0" borderId="31" xfId="0" applyNumberFormat="1" applyFont="1" applyFill="1" applyBorder="1" applyAlignment="1">
      <alignment vertical="center"/>
    </xf>
    <xf numFmtId="4" fontId="28" fillId="0" borderId="28" xfId="0" applyNumberFormat="1" applyFont="1" applyFill="1" applyBorder="1" applyAlignment="1">
      <alignment vertical="center"/>
    </xf>
    <xf numFmtId="0" fontId="29" fillId="0" borderId="28" xfId="0" applyFont="1" applyFill="1" applyBorder="1"/>
    <xf numFmtId="0" fontId="29" fillId="0" borderId="34" xfId="0" applyFont="1" applyFill="1" applyBorder="1"/>
    <xf numFmtId="4" fontId="28" fillId="0" borderId="29" xfId="0" applyNumberFormat="1" applyFont="1" applyFill="1" applyBorder="1" applyAlignment="1">
      <alignment vertical="center"/>
    </xf>
    <xf numFmtId="0" fontId="29" fillId="0" borderId="29" xfId="0" applyFont="1" applyFill="1" applyBorder="1"/>
    <xf numFmtId="0" fontId="29" fillId="0" borderId="35" xfId="0" applyFont="1" applyFill="1" applyBorder="1"/>
    <xf numFmtId="4" fontId="28" fillId="0" borderId="33" xfId="0" applyNumberFormat="1" applyFont="1" applyFill="1" applyBorder="1" applyAlignment="1">
      <alignment vertical="center"/>
    </xf>
    <xf numFmtId="4" fontId="28" fillId="0" borderId="30" xfId="0" applyNumberFormat="1" applyFont="1" applyFill="1" applyBorder="1" applyAlignment="1">
      <alignment vertical="center"/>
    </xf>
    <xf numFmtId="0" fontId="29" fillId="0" borderId="30" xfId="0" applyFont="1" applyFill="1" applyBorder="1"/>
    <xf numFmtId="0" fontId="29" fillId="0" borderId="36" xfId="0" applyFont="1" applyFill="1" applyBorder="1"/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27" xfId="0" applyBorder="1" applyAlignment="1"/>
    <xf numFmtId="0" fontId="0" fillId="0" borderId="0" xfId="0" applyBorder="1" applyAlignment="1"/>
    <xf numFmtId="0" fontId="6" fillId="0" borderId="26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" fontId="7" fillId="0" borderId="33" xfId="0" applyNumberFormat="1" applyFont="1" applyFill="1" applyBorder="1" applyAlignment="1">
      <alignment vertical="center"/>
    </xf>
    <xf numFmtId="4" fontId="7" fillId="0" borderId="31" xfId="0" applyNumberFormat="1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21" fillId="0" borderId="32" xfId="0" applyNumberFormat="1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vertical="center"/>
    </xf>
    <xf numFmtId="4" fontId="21" fillId="0" borderId="28" xfId="0" applyNumberFormat="1" applyFont="1" applyFill="1" applyBorder="1" applyAlignment="1">
      <alignment vertical="center"/>
    </xf>
    <xf numFmtId="4" fontId="21" fillId="0" borderId="30" xfId="0" applyNumberFormat="1" applyFont="1" applyFill="1" applyBorder="1" applyAlignment="1">
      <alignment vertical="center"/>
    </xf>
    <xf numFmtId="0" fontId="0" fillId="0" borderId="18" xfId="0" applyFill="1" applyBorder="1" applyAlignment="1"/>
    <xf numFmtId="4" fontId="21" fillId="0" borderId="3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" fontId="26" fillId="0" borderId="24" xfId="0" applyNumberFormat="1" applyFont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4" fontId="21" fillId="0" borderId="24" xfId="0" applyNumberFormat="1" applyFont="1" applyBorder="1" applyAlignment="1">
      <alignment vertical="center"/>
    </xf>
    <xf numFmtId="4" fontId="21" fillId="0" borderId="25" xfId="0" applyNumberFormat="1" applyFont="1" applyBorder="1" applyAlignment="1">
      <alignment vertical="center"/>
    </xf>
    <xf numFmtId="9" fontId="26" fillId="0" borderId="24" xfId="2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6" fillId="0" borderId="5" xfId="0" applyFont="1" applyBorder="1" applyAlignment="1">
      <alignment vertic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5" xfId="0" applyBorder="1" applyAlignment="1"/>
    <xf numFmtId="4" fontId="0" fillId="0" borderId="1" xfId="0" applyNumberFormat="1" applyBorder="1" applyAlignment="1" applyProtection="1">
      <protection locked="0"/>
    </xf>
    <xf numFmtId="17" fontId="0" fillId="0" borderId="7" xfId="0" applyNumberFormat="1" applyBorder="1" applyAlignment="1"/>
    <xf numFmtId="0" fontId="0" fillId="0" borderId="8" xfId="0" applyBorder="1" applyAlignment="1"/>
    <xf numFmtId="0" fontId="0" fillId="0" borderId="9" xfId="0" applyBorder="1" applyAlignment="1"/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/>
    <xf numFmtId="0" fontId="6" fillId="0" borderId="19" xfId="0" applyFont="1" applyBorder="1" applyAlignment="1">
      <alignment vertical="center" wrapText="1"/>
    </xf>
    <xf numFmtId="0" fontId="0" fillId="0" borderId="11" xfId="0" applyBorder="1" applyAlignment="1"/>
    <xf numFmtId="0" fontId="0" fillId="0" borderId="20" xfId="0" applyBorder="1" applyAlignment="1"/>
    <xf numFmtId="0" fontId="9" fillId="0" borderId="16" xfId="0" applyFont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3" fontId="7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/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10" xfId="0" applyBorder="1" applyAlignment="1"/>
    <xf numFmtId="0" fontId="0" fillId="0" borderId="22" xfId="0" applyBorder="1" applyAlignment="1"/>
    <xf numFmtId="3" fontId="7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10" fillId="2" borderId="26" xfId="0" applyFont="1" applyFill="1" applyBorder="1" applyAlignment="1">
      <alignment horizontal="left"/>
    </xf>
    <xf numFmtId="0" fontId="0" fillId="0" borderId="18" xfId="0" applyBorder="1" applyAlignment="1"/>
    <xf numFmtId="0" fontId="0" fillId="0" borderId="27" xfId="0" applyBorder="1" applyAlignment="1"/>
    <xf numFmtId="0" fontId="9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/>
    </xf>
    <xf numFmtId="0" fontId="0" fillId="0" borderId="0" xfId="0" applyBorder="1" applyAlignment="1"/>
    <xf numFmtId="4" fontId="7" fillId="0" borderId="21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9" fillId="0" borderId="26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/>
    <xf numFmtId="0" fontId="0" fillId="0" borderId="7" xfId="0" applyBorder="1" applyAlignment="1"/>
    <xf numFmtId="44" fontId="21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3" fontId="21" fillId="0" borderId="16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4" fontId="21" fillId="0" borderId="16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/>
    <xf numFmtId="0" fontId="24" fillId="2" borderId="26" xfId="0" applyFont="1" applyFill="1" applyBorder="1" applyAlignment="1">
      <alignment horizontal="left"/>
    </xf>
    <xf numFmtId="0" fontId="23" fillId="0" borderId="19" xfId="0" applyFont="1" applyBorder="1" applyAlignment="1">
      <alignment vertical="center" wrapText="1"/>
    </xf>
    <xf numFmtId="0" fontId="0" fillId="0" borderId="19" xfId="0" applyBorder="1" applyAlignment="1"/>
    <xf numFmtId="0" fontId="0" fillId="0" borderId="21" xfId="0" applyBorder="1" applyAlignment="1"/>
    <xf numFmtId="0" fontId="23" fillId="0" borderId="26" xfId="0" applyFont="1" applyBorder="1" applyAlignment="1">
      <alignment vertical="center" wrapText="1"/>
    </xf>
    <xf numFmtId="0" fontId="0" fillId="0" borderId="26" xfId="0" applyBorder="1" applyAlignment="1"/>
    <xf numFmtId="4" fontId="21" fillId="0" borderId="17" xfId="0" applyNumberFormat="1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4" fontId="21" fillId="0" borderId="26" xfId="0" applyNumberFormat="1" applyFont="1" applyBorder="1" applyAlignment="1">
      <alignment vertical="center"/>
    </xf>
    <xf numFmtId="44" fontId="0" fillId="0" borderId="1" xfId="1" applyFont="1" applyBorder="1" applyAlignment="1" applyProtection="1">
      <protection locked="0"/>
    </xf>
    <xf numFmtId="44" fontId="7" fillId="0" borderId="1" xfId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7" xfId="0" applyFont="1" applyBorder="1" applyAlignment="1"/>
    <xf numFmtId="0" fontId="0" fillId="0" borderId="17" xfId="0" applyBorder="1"/>
    <xf numFmtId="44" fontId="0" fillId="0" borderId="1" xfId="3" applyFont="1" applyBorder="1" applyAlignment="1" applyProtection="1">
      <protection locked="0"/>
    </xf>
    <xf numFmtId="44" fontId="0" fillId="0" borderId="1" xfId="3" applyFont="1" applyBorder="1" applyAlignment="1"/>
    <xf numFmtId="0" fontId="3" fillId="0" borderId="7" xfId="0" applyFont="1" applyBorder="1" applyAlignment="1"/>
    <xf numFmtId="44" fontId="7" fillId="0" borderId="1" xfId="3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0" fillId="0" borderId="11" xfId="0" applyNumberFormat="1" applyBorder="1" applyAlignment="1">
      <alignment horizontal="center"/>
    </xf>
    <xf numFmtId="49" fontId="2" fillId="0" borderId="7" xfId="0" applyNumberFormat="1" applyFont="1" applyBorder="1" applyAlignment="1"/>
    <xf numFmtId="49" fontId="0" fillId="0" borderId="8" xfId="0" applyNumberFormat="1" applyBorder="1" applyAlignment="1"/>
    <xf numFmtId="49" fontId="0" fillId="0" borderId="9" xfId="0" applyNumberFormat="1" applyBorder="1" applyAlignment="1"/>
    <xf numFmtId="0" fontId="1" fillId="0" borderId="7" xfId="0" applyFont="1" applyBorder="1" applyAlignment="1"/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6" name="Marcador de contenido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79182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7" name="Picture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76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21431</xdr:colOff>
      <xdr:row>1</xdr:row>
      <xdr:rowOff>0</xdr:rowOff>
    </xdr:from>
    <xdr:to>
      <xdr:col>7</xdr:col>
      <xdr:colOff>150019</xdr:colOff>
      <xdr:row>4</xdr:row>
      <xdr:rowOff>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4" y="190500"/>
          <a:ext cx="501015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9" name="Marcador de contenido 3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79182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76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19051</xdr:rowOff>
    </xdr:from>
    <xdr:to>
      <xdr:col>7</xdr:col>
      <xdr:colOff>361950</xdr:colOff>
      <xdr:row>4</xdr:row>
      <xdr:rowOff>19051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51"/>
          <a:ext cx="5019675" cy="571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5" name="Marcador de contenido 3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79182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6" name="Picture 4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76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7</xdr:col>
      <xdr:colOff>57150</xdr:colOff>
      <xdr:row>3</xdr:row>
      <xdr:rowOff>228601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1"/>
          <a:ext cx="5019675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9" name="Marcador de contenido 3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48950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891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121444</xdr:colOff>
      <xdr:row>0</xdr:row>
      <xdr:rowOff>71438</xdr:rowOff>
    </xdr:from>
    <xdr:to>
      <xdr:col>6</xdr:col>
      <xdr:colOff>309562</xdr:colOff>
      <xdr:row>4</xdr:row>
      <xdr:rowOff>1311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07" y="71438"/>
          <a:ext cx="4343399" cy="8347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2" name="Marcador de contenido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79182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76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19051</xdr:rowOff>
    </xdr:from>
    <xdr:to>
      <xdr:col>7</xdr:col>
      <xdr:colOff>219075</xdr:colOff>
      <xdr:row>3</xdr:row>
      <xdr:rowOff>209551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51"/>
          <a:ext cx="5019675" cy="571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607218</xdr:colOff>
      <xdr:row>1</xdr:row>
      <xdr:rowOff>95250</xdr:rowOff>
    </xdr:from>
    <xdr:to>
      <xdr:col>16</xdr:col>
      <xdr:colOff>743222</xdr:colOff>
      <xdr:row>4</xdr:row>
      <xdr:rowOff>19050</xdr:rowOff>
    </xdr:to>
    <xdr:pic>
      <xdr:nvPicPr>
        <xdr:cNvPr id="6" name="Marcador de contenido 3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1025187" y="28575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732847</xdr:colOff>
      <xdr:row>1</xdr:row>
      <xdr:rowOff>142582</xdr:rowOff>
    </xdr:from>
    <xdr:to>
      <xdr:col>19</xdr:col>
      <xdr:colOff>437402</xdr:colOff>
      <xdr:row>4</xdr:row>
      <xdr:rowOff>109539</xdr:rowOff>
    </xdr:to>
    <xdr:pic>
      <xdr:nvPicPr>
        <xdr:cNvPr id="7" name="Picture 4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6941" y="333082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19051</xdr:rowOff>
    </xdr:from>
    <xdr:to>
      <xdr:col>7</xdr:col>
      <xdr:colOff>219075</xdr:colOff>
      <xdr:row>3</xdr:row>
      <xdr:rowOff>209551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51"/>
          <a:ext cx="5019675" cy="5715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</xdr:colOff>
      <xdr:row>3</xdr:row>
      <xdr:rowOff>23812</xdr:rowOff>
    </xdr:from>
    <xdr:to>
      <xdr:col>16</xdr:col>
      <xdr:colOff>933722</xdr:colOff>
      <xdr:row>4</xdr:row>
      <xdr:rowOff>328612</xdr:rowOff>
    </xdr:to>
    <xdr:pic>
      <xdr:nvPicPr>
        <xdr:cNvPr id="2" name="Marcador de contenido 3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1215687" y="595312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78003</xdr:colOff>
      <xdr:row>3</xdr:row>
      <xdr:rowOff>11613</xdr:rowOff>
    </xdr:from>
    <xdr:to>
      <xdr:col>19</xdr:col>
      <xdr:colOff>544558</xdr:colOff>
      <xdr:row>5</xdr:row>
      <xdr:rowOff>26195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097" y="583113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185739</xdr:rowOff>
    </xdr:from>
    <xdr:to>
      <xdr:col>7</xdr:col>
      <xdr:colOff>171450</xdr:colOff>
      <xdr:row>4</xdr:row>
      <xdr:rowOff>233364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3" y="566739"/>
          <a:ext cx="5022056" cy="5715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2</xdr:row>
      <xdr:rowOff>178594</xdr:rowOff>
    </xdr:from>
    <xdr:to>
      <xdr:col>18</xdr:col>
      <xdr:colOff>138385</xdr:colOff>
      <xdr:row>5</xdr:row>
      <xdr:rowOff>71437</xdr:rowOff>
    </xdr:to>
    <xdr:pic>
      <xdr:nvPicPr>
        <xdr:cNvPr id="5" name="Marcador de contenido 3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2180094" y="559594"/>
          <a:ext cx="1662385" cy="7500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363753</xdr:colOff>
      <xdr:row>3</xdr:row>
      <xdr:rowOff>11906</xdr:rowOff>
    </xdr:from>
    <xdr:to>
      <xdr:col>20</xdr:col>
      <xdr:colOff>68308</xdr:colOff>
      <xdr:row>5</xdr:row>
      <xdr:rowOff>109538</xdr:rowOff>
    </xdr:to>
    <xdr:pic>
      <xdr:nvPicPr>
        <xdr:cNvPr id="6" name="Picture 4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9847" y="583406"/>
          <a:ext cx="466555" cy="764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511969</xdr:colOff>
      <xdr:row>3</xdr:row>
      <xdr:rowOff>142874</xdr:rowOff>
    </xdr:from>
    <xdr:to>
      <xdr:col>6</xdr:col>
      <xdr:colOff>711994</xdr:colOff>
      <xdr:row>5</xdr:row>
      <xdr:rowOff>156091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3" y="714374"/>
          <a:ext cx="3390900" cy="679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8" name="Marcador de contenido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79182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9" name="Picture 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76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85726</xdr:rowOff>
    </xdr:from>
    <xdr:to>
      <xdr:col>7</xdr:col>
      <xdr:colOff>130969</xdr:colOff>
      <xdr:row>3</xdr:row>
      <xdr:rowOff>228601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6"/>
          <a:ext cx="50196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8" name="Marcador de contenido 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5847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9" name="Picture 4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641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71437</xdr:rowOff>
    </xdr:from>
    <xdr:to>
      <xdr:col>7</xdr:col>
      <xdr:colOff>47625</xdr:colOff>
      <xdr:row>3</xdr:row>
      <xdr:rowOff>320994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8" y="71437"/>
          <a:ext cx="4807743" cy="8210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8" name="Marcador de contenid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9657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9" name="Picture 4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51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73820</xdr:colOff>
      <xdr:row>0</xdr:row>
      <xdr:rowOff>95250</xdr:rowOff>
    </xdr:from>
    <xdr:to>
      <xdr:col>6</xdr:col>
      <xdr:colOff>404813</xdr:colOff>
      <xdr:row>4</xdr:row>
      <xdr:rowOff>59532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3" y="95250"/>
          <a:ext cx="4569618" cy="7381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8" name="Marcador de contenido 3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9657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9" name="Picture 4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51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311943</xdr:colOff>
      <xdr:row>0</xdr:row>
      <xdr:rowOff>35720</xdr:rowOff>
    </xdr:from>
    <xdr:to>
      <xdr:col>6</xdr:col>
      <xdr:colOff>404812</xdr:colOff>
      <xdr:row>3</xdr:row>
      <xdr:rowOff>306281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6" y="35720"/>
          <a:ext cx="4224337" cy="8420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8" name="Marcador de contenido 3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9657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9" name="Picture 4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51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169068</xdr:colOff>
      <xdr:row>0</xdr:row>
      <xdr:rowOff>47626</xdr:rowOff>
    </xdr:from>
    <xdr:to>
      <xdr:col>6</xdr:col>
      <xdr:colOff>547687</xdr:colOff>
      <xdr:row>4</xdr:row>
      <xdr:rowOff>41772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31" y="47626"/>
          <a:ext cx="4510087" cy="8990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9" name="Marcador de contenido 3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9657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51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192881</xdr:colOff>
      <xdr:row>0</xdr:row>
      <xdr:rowOff>71439</xdr:rowOff>
    </xdr:from>
    <xdr:to>
      <xdr:col>6</xdr:col>
      <xdr:colOff>642938</xdr:colOff>
      <xdr:row>4</xdr:row>
      <xdr:rowOff>78959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4" y="71439"/>
          <a:ext cx="4581525" cy="9123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16</xdr:col>
      <xdr:colOff>517004</xdr:colOff>
      <xdr:row>3</xdr:row>
      <xdr:rowOff>66675</xdr:rowOff>
    </xdr:to>
    <xdr:pic>
      <xdr:nvPicPr>
        <xdr:cNvPr id="9" name="Marcador de contenido 3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48950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720941</xdr:colOff>
      <xdr:row>0</xdr:row>
      <xdr:rowOff>71144</xdr:rowOff>
    </xdr:from>
    <xdr:to>
      <xdr:col>19</xdr:col>
      <xdr:colOff>425496</xdr:colOff>
      <xdr:row>3</xdr:row>
      <xdr:rowOff>180976</xdr:rowOff>
    </xdr:to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891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73820</xdr:colOff>
      <xdr:row>0</xdr:row>
      <xdr:rowOff>95250</xdr:rowOff>
    </xdr:from>
    <xdr:to>
      <xdr:col>6</xdr:col>
      <xdr:colOff>473869</xdr:colOff>
      <xdr:row>4</xdr:row>
      <xdr:rowOff>69057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45" y="95250"/>
          <a:ext cx="4569618" cy="7358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0</xdr:rowOff>
    </xdr:from>
    <xdr:to>
      <xdr:col>15</xdr:col>
      <xdr:colOff>517004</xdr:colOff>
      <xdr:row>3</xdr:row>
      <xdr:rowOff>66675</xdr:rowOff>
    </xdr:to>
    <xdr:pic>
      <xdr:nvPicPr>
        <xdr:cNvPr id="9" name="Marcador de contenido 3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5"/>
        <a:stretch/>
      </xdr:blipFill>
      <xdr:spPr bwMode="auto">
        <a:xfrm>
          <a:off x="10658475" y="0"/>
          <a:ext cx="1660004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720941</xdr:colOff>
      <xdr:row>0</xdr:row>
      <xdr:rowOff>71144</xdr:rowOff>
    </xdr:from>
    <xdr:to>
      <xdr:col>18</xdr:col>
      <xdr:colOff>425496</xdr:colOff>
      <xdr:row>3</xdr:row>
      <xdr:rowOff>180976</xdr:rowOff>
    </xdr:to>
    <xdr:pic>
      <xdr:nvPicPr>
        <xdr:cNvPr id="10" name="Picture 4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6416" y="71144"/>
          <a:ext cx="466555" cy="681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83343</xdr:colOff>
      <xdr:row>0</xdr:row>
      <xdr:rowOff>88107</xdr:rowOff>
    </xdr:from>
    <xdr:to>
      <xdr:col>6</xdr:col>
      <xdr:colOff>476249</xdr:colOff>
      <xdr:row>3</xdr:row>
      <xdr:rowOff>293706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88107"/>
          <a:ext cx="4548187" cy="777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4.140625" customWidth="1"/>
    <col min="3" max="3" width="13.42578125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ht="15.75" customHeight="1">
      <c r="B5" s="1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213">
        <v>500000</v>
      </c>
      <c r="J12" s="206"/>
      <c r="K12" s="206"/>
      <c r="L12" s="206"/>
      <c r="M12" s="206"/>
      <c r="N12" s="44" t="s">
        <v>8</v>
      </c>
      <c r="O12" s="213">
        <v>140524.29999999999</v>
      </c>
      <c r="P12" s="206"/>
      <c r="Q12" s="206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/>
      <c r="J13" s="206"/>
      <c r="K13" s="206"/>
      <c r="L13" s="206"/>
      <c r="M13" s="206"/>
      <c r="N13" s="44" t="s">
        <v>8</v>
      </c>
      <c r="O13" s="209"/>
      <c r="P13" s="206"/>
      <c r="Q13" s="206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210" t="s">
        <v>82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349</v>
      </c>
      <c r="J22" s="225"/>
      <c r="K22" s="224"/>
      <c r="L22" s="223">
        <v>348.69</v>
      </c>
      <c r="M22" s="225"/>
      <c r="N22" s="224"/>
      <c r="O22" s="223">
        <v>349</v>
      </c>
      <c r="P22" s="225"/>
      <c r="Q22" s="224"/>
      <c r="R22" s="223">
        <v>348.69</v>
      </c>
      <c r="S22" s="225"/>
      <c r="T22" s="224"/>
      <c r="U22" s="60">
        <f>IF(G22=0,0,+R22/G22)</f>
        <v>0.69047524752475242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1395</v>
      </c>
      <c r="J23" s="237"/>
      <c r="K23" s="236"/>
      <c r="L23" s="223">
        <v>1395</v>
      </c>
      <c r="M23" s="237"/>
      <c r="N23" s="236"/>
      <c r="O23" s="223">
        <v>1395</v>
      </c>
      <c r="P23" s="237"/>
      <c r="Q23" s="236"/>
      <c r="R23" s="223">
        <v>1395</v>
      </c>
      <c r="S23" s="237"/>
      <c r="T23" s="236"/>
      <c r="U23" s="60">
        <f>IF(G23=0,0,+R23/G23)</f>
        <v>7.1308081582579355E-2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90</v>
      </c>
      <c r="J24" s="225"/>
      <c r="K24" s="224"/>
      <c r="L24" s="223">
        <v>90</v>
      </c>
      <c r="M24" s="225"/>
      <c r="N24" s="224"/>
      <c r="O24" s="223">
        <v>90</v>
      </c>
      <c r="P24" s="225"/>
      <c r="Q24" s="224"/>
      <c r="R24" s="223">
        <v>90</v>
      </c>
      <c r="S24" s="225"/>
      <c r="T24" s="224"/>
      <c r="U24" s="60">
        <f t="shared" ref="U24:U46" si="0">IF(G24=0,0,+R24/G24)</f>
        <v>0.63829787234042556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360</v>
      </c>
      <c r="J25" s="225"/>
      <c r="K25" s="224"/>
      <c r="L25" s="223">
        <v>360</v>
      </c>
      <c r="M25" s="225"/>
      <c r="N25" s="224"/>
      <c r="O25" s="223">
        <v>360</v>
      </c>
      <c r="P25" s="225"/>
      <c r="Q25" s="224"/>
      <c r="R25" s="223">
        <v>360</v>
      </c>
      <c r="S25" s="225"/>
      <c r="T25" s="224"/>
      <c r="U25" s="60">
        <f t="shared" si="0"/>
        <v>6.9364161849710976E-2</v>
      </c>
    </row>
    <row r="26" spans="2:21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0</v>
      </c>
      <c r="P27" s="225"/>
      <c r="Q27" s="224"/>
      <c r="R27" s="223">
        <v>0</v>
      </c>
      <c r="S27" s="225"/>
      <c r="T27" s="224"/>
      <c r="U27" s="60">
        <f t="shared" si="0"/>
        <v>0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0</v>
      </c>
      <c r="P28" s="225"/>
      <c r="Q28" s="224"/>
      <c r="R28" s="239">
        <v>0</v>
      </c>
      <c r="S28" s="225"/>
      <c r="T28" s="224"/>
      <c r="U28" s="60">
        <f t="shared" si="0"/>
        <v>0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0</v>
      </c>
      <c r="P29" s="225"/>
      <c r="Q29" s="224"/>
      <c r="R29" s="239">
        <v>0</v>
      </c>
      <c r="S29" s="225"/>
      <c r="T29" s="224"/>
      <c r="U29" s="60">
        <f t="shared" si="0"/>
        <v>0</v>
      </c>
    </row>
    <row r="30" spans="2:21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0</v>
      </c>
      <c r="P31" s="225"/>
      <c r="Q31" s="224"/>
      <c r="R31" s="223">
        <v>0</v>
      </c>
      <c r="S31" s="225"/>
      <c r="T31" s="224"/>
      <c r="U31" s="60">
        <f t="shared" si="0"/>
        <v>0</v>
      </c>
    </row>
    <row r="32" spans="2:21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0</v>
      </c>
      <c r="P33" s="225"/>
      <c r="Q33" s="224"/>
      <c r="R33" s="239">
        <v>0</v>
      </c>
      <c r="S33" s="225"/>
      <c r="T33" s="224"/>
      <c r="U33" s="60">
        <f t="shared" ref="U33" si="1">IF(G33=0,0,+R33/G33)</f>
        <v>0</v>
      </c>
    </row>
    <row r="34" spans="2:2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0</v>
      </c>
      <c r="P34" s="225"/>
      <c r="Q34" s="224"/>
      <c r="R34" s="239">
        <v>0</v>
      </c>
      <c r="S34" s="225"/>
      <c r="T34" s="224"/>
      <c r="U34" s="60">
        <f t="shared" si="0"/>
        <v>0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0</v>
      </c>
      <c r="P35" s="225"/>
      <c r="Q35" s="224"/>
      <c r="R35" s="223">
        <v>0</v>
      </c>
      <c r="S35" s="225"/>
      <c r="T35" s="224"/>
      <c r="U35" s="60">
        <f t="shared" ref="U35" si="2">IF(G35=0,0,+R35/G35)</f>
        <v>0</v>
      </c>
    </row>
    <row r="36" spans="2:21">
      <c r="B36" s="23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</row>
    <row r="37" spans="2:2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0</v>
      </c>
      <c r="P37" s="225"/>
      <c r="Q37" s="224"/>
      <c r="R37" s="239">
        <v>0</v>
      </c>
      <c r="S37" s="225"/>
      <c r="T37" s="224"/>
      <c r="U37" s="60">
        <f t="shared" si="0"/>
        <v>0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0</v>
      </c>
      <c r="P38" s="225"/>
      <c r="Q38" s="224"/>
      <c r="R38" s="239">
        <v>0</v>
      </c>
      <c r="S38" s="225"/>
      <c r="T38" s="224"/>
      <c r="U38" s="60">
        <f t="shared" ref="U38" si="3">IF(G38=0,0,+R38/G38)</f>
        <v>0</v>
      </c>
    </row>
    <row r="39" spans="2:21" s="35" customFormat="1" ht="15" customHeight="1">
      <c r="B39" s="220" t="s">
        <v>35</v>
      </c>
      <c r="C39" s="240"/>
      <c r="D39" s="241"/>
      <c r="E39" s="220" t="s">
        <v>26</v>
      </c>
      <c r="F39" s="241"/>
      <c r="G39" s="223">
        <v>19</v>
      </c>
      <c r="H39" s="236"/>
      <c r="I39" s="223">
        <v>0</v>
      </c>
      <c r="J39" s="237"/>
      <c r="K39" s="236"/>
      <c r="L39" s="223">
        <v>0</v>
      </c>
      <c r="M39" s="237"/>
      <c r="N39" s="236"/>
      <c r="O39" s="223">
        <v>0</v>
      </c>
      <c r="P39" s="237"/>
      <c r="Q39" s="236"/>
      <c r="R39" s="223">
        <v>0</v>
      </c>
      <c r="S39" s="237"/>
      <c r="T39" s="236"/>
      <c r="U39" s="60">
        <f t="shared" ref="U39" si="4">IF(G39=0,0,+R39/G39)</f>
        <v>0</v>
      </c>
    </row>
    <row r="40" spans="2:21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0</v>
      </c>
      <c r="P41" s="225"/>
      <c r="Q41" s="224"/>
      <c r="R41" s="223">
        <v>0</v>
      </c>
      <c r="S41" s="225"/>
      <c r="T41" s="224"/>
      <c r="U41" s="60">
        <f t="shared" si="0"/>
        <v>0</v>
      </c>
    </row>
    <row r="42" spans="2:21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1</v>
      </c>
      <c r="P43" s="225"/>
      <c r="Q43" s="224"/>
      <c r="R43" s="223">
        <v>1</v>
      </c>
      <c r="S43" s="225"/>
      <c r="T43" s="224"/>
      <c r="U43" s="60">
        <f t="shared" si="0"/>
        <v>8.3333333333333329E-2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1</v>
      </c>
      <c r="J44" s="225"/>
      <c r="K44" s="224"/>
      <c r="L44" s="223">
        <v>1</v>
      </c>
      <c r="M44" s="225"/>
      <c r="N44" s="224"/>
      <c r="O44" s="223">
        <v>1</v>
      </c>
      <c r="P44" s="225"/>
      <c r="Q44" s="224"/>
      <c r="R44" s="223">
        <v>1</v>
      </c>
      <c r="S44" s="225"/>
      <c r="T44" s="224"/>
      <c r="U44" s="60">
        <f t="shared" si="0"/>
        <v>0.2</v>
      </c>
    </row>
    <row r="45" spans="2:21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9">
        <v>0</v>
      </c>
      <c r="P55" s="2">
        <v>0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144">
        <v>0</v>
      </c>
      <c r="K56" s="141"/>
      <c r="L56" s="144">
        <v>12010.8</v>
      </c>
      <c r="M56" s="144">
        <v>0</v>
      </c>
      <c r="N56" s="142"/>
      <c r="O56" s="143">
        <v>20440</v>
      </c>
      <c r="P56" s="144">
        <v>0</v>
      </c>
      <c r="Q56" s="7"/>
      <c r="R56" s="3">
        <v>12010.8</v>
      </c>
      <c r="S56" s="3">
        <v>0</v>
      </c>
      <c r="T56" s="14"/>
      <c r="U56" s="60">
        <f t="shared" ref="U56:U84" si="5">IF(G56=0,0,(+R56+S56)/G56)</f>
        <v>4.8967710371819961E-2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0">
        <v>0</v>
      </c>
      <c r="J57" s="3">
        <v>0</v>
      </c>
      <c r="K57" s="7"/>
      <c r="L57" s="3">
        <v>0</v>
      </c>
      <c r="M57" s="3">
        <v>0</v>
      </c>
      <c r="N57" s="14"/>
      <c r="O57" s="10">
        <v>0</v>
      </c>
      <c r="P57" s="3">
        <v>0</v>
      </c>
      <c r="Q57" s="7"/>
      <c r="R57" s="3">
        <v>0</v>
      </c>
      <c r="S57" s="3">
        <v>0</v>
      </c>
      <c r="T57" s="14"/>
      <c r="U57" s="60">
        <f t="shared" si="5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0">
        <v>0</v>
      </c>
      <c r="J58" s="3">
        <v>0</v>
      </c>
      <c r="K58" s="7"/>
      <c r="L58" s="3">
        <v>0</v>
      </c>
      <c r="M58" s="3">
        <v>0</v>
      </c>
      <c r="N58" s="14"/>
      <c r="O58" s="10">
        <v>0</v>
      </c>
      <c r="P58" s="3">
        <v>0</v>
      </c>
      <c r="Q58" s="7"/>
      <c r="R58" s="3">
        <v>0</v>
      </c>
      <c r="S58" s="3">
        <v>0</v>
      </c>
      <c r="T58" s="14"/>
      <c r="U58" s="60">
        <f t="shared" si="5"/>
        <v>0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10">
        <v>0</v>
      </c>
      <c r="P59" s="3">
        <v>0</v>
      </c>
      <c r="Q59" s="7"/>
      <c r="R59" s="3">
        <v>0</v>
      </c>
      <c r="S59" s="3">
        <v>0</v>
      </c>
      <c r="T59" s="14"/>
      <c r="U59" s="60">
        <f t="shared" si="5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0">
        <v>0</v>
      </c>
      <c r="J60" s="3">
        <v>0</v>
      </c>
      <c r="K60" s="7"/>
      <c r="L60" s="3">
        <v>0</v>
      </c>
      <c r="M60" s="3">
        <v>0</v>
      </c>
      <c r="N60" s="14"/>
      <c r="O60" s="10">
        <v>0</v>
      </c>
      <c r="P60" s="3">
        <v>0</v>
      </c>
      <c r="Q60" s="7"/>
      <c r="R60" s="3">
        <v>0</v>
      </c>
      <c r="S60" s="3">
        <v>0</v>
      </c>
      <c r="T60" s="14"/>
      <c r="U60" s="60">
        <f t="shared" si="5"/>
        <v>0</v>
      </c>
    </row>
    <row r="61" spans="2:21" ht="15.75" thickBot="1">
      <c r="B61" s="220" t="s">
        <v>57</v>
      </c>
      <c r="C61" s="255"/>
      <c r="D61" s="255"/>
      <c r="E61" s="255"/>
      <c r="F61" s="222"/>
      <c r="G61" s="249">
        <v>90910</v>
      </c>
      <c r="H61" s="222"/>
      <c r="I61" s="10">
        <v>0</v>
      </c>
      <c r="J61" s="3">
        <v>0</v>
      </c>
      <c r="K61" s="7"/>
      <c r="L61" s="3">
        <v>0</v>
      </c>
      <c r="M61" s="3">
        <v>0</v>
      </c>
      <c r="N61" s="14"/>
      <c r="O61" s="10">
        <v>0</v>
      </c>
      <c r="P61" s="3">
        <v>0</v>
      </c>
      <c r="Q61" s="7"/>
      <c r="R61" s="3">
        <v>0</v>
      </c>
      <c r="S61" s="3">
        <v>0</v>
      </c>
      <c r="T61" s="14"/>
      <c r="U61" s="60">
        <f t="shared" si="5"/>
        <v>0</v>
      </c>
    </row>
    <row r="62" spans="2:2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64"/>
    </row>
    <row r="63" spans="2:21" ht="15.75" thickBot="1">
      <c r="B63" s="220" t="s">
        <v>58</v>
      </c>
      <c r="C63" s="255"/>
      <c r="D63" s="255"/>
      <c r="E63" s="255"/>
      <c r="F63" s="222"/>
      <c r="G63" s="249">
        <v>800</v>
      </c>
      <c r="H63" s="222"/>
      <c r="I63" s="10">
        <v>0</v>
      </c>
      <c r="J63" s="3">
        <v>0</v>
      </c>
      <c r="K63" s="7"/>
      <c r="L63" s="3">
        <v>0</v>
      </c>
      <c r="M63" s="3">
        <v>0</v>
      </c>
      <c r="N63" s="14"/>
      <c r="O63" s="10">
        <v>0</v>
      </c>
      <c r="P63" s="3">
        <v>0</v>
      </c>
      <c r="Q63" s="7"/>
      <c r="R63" s="3">
        <v>0</v>
      </c>
      <c r="S63" s="3">
        <v>0</v>
      </c>
      <c r="T63" s="14"/>
      <c r="U63" s="60">
        <f t="shared" si="5"/>
        <v>0</v>
      </c>
    </row>
    <row r="64" spans="2:2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64"/>
    </row>
    <row r="65" spans="2:21" ht="15.75" thickBot="1">
      <c r="B65" s="220" t="s">
        <v>59</v>
      </c>
      <c r="C65" s="255"/>
      <c r="D65" s="255"/>
      <c r="E65" s="255"/>
      <c r="F65" s="222"/>
      <c r="G65" s="249">
        <v>49700</v>
      </c>
      <c r="H65" s="222"/>
      <c r="I65" s="10">
        <v>0</v>
      </c>
      <c r="J65" s="3">
        <v>0</v>
      </c>
      <c r="K65" s="7"/>
      <c r="L65" s="3">
        <v>0</v>
      </c>
      <c r="M65" s="3">
        <v>0</v>
      </c>
      <c r="N65" s="14"/>
      <c r="O65" s="10">
        <v>0</v>
      </c>
      <c r="P65" s="3">
        <v>0</v>
      </c>
      <c r="Q65" s="7"/>
      <c r="R65" s="3">
        <v>0</v>
      </c>
      <c r="S65" s="3">
        <v>0</v>
      </c>
      <c r="T65" s="14"/>
      <c r="U65" s="60">
        <f t="shared" si="5"/>
        <v>0</v>
      </c>
    </row>
    <row r="66" spans="2:2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64"/>
    </row>
    <row r="67" spans="2:21">
      <c r="B67" s="220" t="s">
        <v>60</v>
      </c>
      <c r="C67" s="255"/>
      <c r="D67" s="255"/>
      <c r="E67" s="255"/>
      <c r="F67" s="222"/>
      <c r="G67" s="249">
        <v>2000</v>
      </c>
      <c r="H67" s="222"/>
      <c r="I67" s="10">
        <v>0</v>
      </c>
      <c r="J67" s="3">
        <v>0</v>
      </c>
      <c r="K67" s="7"/>
      <c r="L67" s="3">
        <v>0</v>
      </c>
      <c r="M67" s="3">
        <v>0</v>
      </c>
      <c r="N67" s="14"/>
      <c r="O67" s="10">
        <v>0</v>
      </c>
      <c r="P67" s="3">
        <v>0</v>
      </c>
      <c r="Q67" s="7"/>
      <c r="R67" s="3">
        <v>0</v>
      </c>
      <c r="S67" s="3">
        <v>0</v>
      </c>
      <c r="T67" s="14"/>
      <c r="U67" s="60">
        <f t="shared" si="5"/>
        <v>0</v>
      </c>
    </row>
    <row r="68" spans="2:21" ht="15.75" thickBot="1">
      <c r="B68" s="220" t="s">
        <v>61</v>
      </c>
      <c r="C68" s="255"/>
      <c r="D68" s="255"/>
      <c r="E68" s="255"/>
      <c r="F68" s="222"/>
      <c r="G68" s="249">
        <v>6875</v>
      </c>
      <c r="H68" s="222"/>
      <c r="I68" s="10">
        <v>0</v>
      </c>
      <c r="J68" s="3">
        <v>0</v>
      </c>
      <c r="K68" s="7"/>
      <c r="L68" s="3">
        <v>0</v>
      </c>
      <c r="M68" s="3">
        <v>0</v>
      </c>
      <c r="N68" s="14"/>
      <c r="O68" s="10">
        <v>0</v>
      </c>
      <c r="P68" s="3">
        <v>0</v>
      </c>
      <c r="Q68" s="7"/>
      <c r="R68" s="3">
        <v>0</v>
      </c>
      <c r="S68" s="3">
        <v>0</v>
      </c>
      <c r="T68" s="14"/>
      <c r="U68" s="60">
        <f t="shared" si="5"/>
        <v>0</v>
      </c>
    </row>
    <row r="69" spans="2:2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4"/>
    </row>
    <row r="70" spans="2:21">
      <c r="B70" s="220" t="s">
        <v>62</v>
      </c>
      <c r="C70" s="255"/>
      <c r="D70" s="255"/>
      <c r="E70" s="255"/>
      <c r="F70" s="222"/>
      <c r="G70" s="249">
        <v>2000</v>
      </c>
      <c r="H70" s="222"/>
      <c r="I70" s="10">
        <v>0</v>
      </c>
      <c r="J70" s="3">
        <v>0</v>
      </c>
      <c r="K70" s="7"/>
      <c r="L70" s="3">
        <v>0</v>
      </c>
      <c r="M70" s="3">
        <v>0</v>
      </c>
      <c r="N70" s="14"/>
      <c r="O70" s="10">
        <v>0</v>
      </c>
      <c r="P70" s="3">
        <v>0</v>
      </c>
      <c r="Q70" s="7"/>
      <c r="R70" s="3">
        <v>0</v>
      </c>
      <c r="S70" s="3">
        <v>0</v>
      </c>
      <c r="T70" s="14"/>
      <c r="U70" s="60">
        <f t="shared" si="5"/>
        <v>0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0">
        <v>0</v>
      </c>
      <c r="J71" s="3">
        <v>0</v>
      </c>
      <c r="K71" s="7"/>
      <c r="L71" s="3">
        <v>0</v>
      </c>
      <c r="M71" s="3">
        <v>0</v>
      </c>
      <c r="N71" s="14"/>
      <c r="O71" s="10">
        <v>0</v>
      </c>
      <c r="P71" s="3">
        <v>0</v>
      </c>
      <c r="Q71" s="7"/>
      <c r="R71" s="3">
        <v>0</v>
      </c>
      <c r="S71" s="3">
        <v>0</v>
      </c>
      <c r="T71" s="14"/>
      <c r="U71" s="60">
        <f t="shared" si="5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0">
        <v>0</v>
      </c>
      <c r="J72" s="3">
        <v>0</v>
      </c>
      <c r="K72" s="7"/>
      <c r="L72" s="3">
        <v>0</v>
      </c>
      <c r="M72" s="3">
        <v>0</v>
      </c>
      <c r="N72" s="14"/>
      <c r="O72" s="10">
        <v>0</v>
      </c>
      <c r="P72" s="3">
        <v>0</v>
      </c>
      <c r="Q72" s="7"/>
      <c r="R72" s="3">
        <v>0</v>
      </c>
      <c r="S72" s="3">
        <v>0</v>
      </c>
      <c r="T72" s="14"/>
      <c r="U72" s="60">
        <f t="shared" si="5"/>
        <v>0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43">
        <v>0</v>
      </c>
      <c r="J73" s="144">
        <v>3500</v>
      </c>
      <c r="K73" s="141"/>
      <c r="L73" s="144">
        <v>0</v>
      </c>
      <c r="M73" s="144">
        <v>0</v>
      </c>
      <c r="N73" s="142"/>
      <c r="O73" s="143">
        <v>0</v>
      </c>
      <c r="P73" s="144">
        <v>3500</v>
      </c>
      <c r="Q73" s="7"/>
      <c r="R73" s="3">
        <v>0</v>
      </c>
      <c r="S73" s="3">
        <v>0</v>
      </c>
      <c r="T73" s="14"/>
      <c r="U73" s="60">
        <f t="shared" si="5"/>
        <v>0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43">
        <v>6864</v>
      </c>
      <c r="J74" s="144">
        <v>0</v>
      </c>
      <c r="K74" s="141"/>
      <c r="L74" s="144">
        <v>5378.98</v>
      </c>
      <c r="M74" s="144">
        <v>0</v>
      </c>
      <c r="N74" s="142"/>
      <c r="O74" s="143">
        <v>6864</v>
      </c>
      <c r="P74" s="144">
        <v>0</v>
      </c>
      <c r="Q74" s="7"/>
      <c r="R74" s="3">
        <v>5378.98</v>
      </c>
      <c r="S74" s="3">
        <v>0</v>
      </c>
      <c r="T74" s="14"/>
      <c r="U74" s="60">
        <f t="shared" si="5"/>
        <v>0.26121697746697742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43">
        <v>0</v>
      </c>
      <c r="J75" s="144">
        <v>200</v>
      </c>
      <c r="K75" s="141"/>
      <c r="L75" s="144">
        <v>0</v>
      </c>
      <c r="M75" s="144">
        <v>34.799999999999997</v>
      </c>
      <c r="N75" s="142"/>
      <c r="O75" s="143">
        <v>0</v>
      </c>
      <c r="P75" s="144">
        <v>200</v>
      </c>
      <c r="Q75" s="7"/>
      <c r="R75" s="3">
        <v>0</v>
      </c>
      <c r="S75" s="3">
        <v>34.799999999999997</v>
      </c>
      <c r="T75" s="14"/>
      <c r="U75" s="60">
        <f t="shared" si="5"/>
        <v>1.4499999999999999E-2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76">
        <v>0</v>
      </c>
      <c r="J76" s="150">
        <v>500</v>
      </c>
      <c r="K76" s="148"/>
      <c r="L76" s="150">
        <v>0</v>
      </c>
      <c r="M76" s="150">
        <v>0</v>
      </c>
      <c r="N76" s="149"/>
      <c r="O76" s="176">
        <v>0</v>
      </c>
      <c r="P76" s="150">
        <v>500</v>
      </c>
      <c r="Q76" s="8"/>
      <c r="R76" s="4">
        <v>0</v>
      </c>
      <c r="S76" s="4">
        <v>0</v>
      </c>
      <c r="T76" s="15"/>
      <c r="U76" s="65">
        <f t="shared" si="5"/>
        <v>0</v>
      </c>
    </row>
    <row r="77" spans="2:2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9">
        <v>0</v>
      </c>
      <c r="P78" s="2">
        <v>0</v>
      </c>
      <c r="Q78" s="6"/>
      <c r="R78" s="2">
        <v>0</v>
      </c>
      <c r="S78" s="2">
        <v>0</v>
      </c>
      <c r="T78" s="13"/>
      <c r="U78" s="66">
        <f t="shared" si="5"/>
        <v>0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10">
        <v>0</v>
      </c>
      <c r="P79" s="3">
        <v>0</v>
      </c>
      <c r="Q79" s="7"/>
      <c r="R79" s="3">
        <v>0</v>
      </c>
      <c r="S79" s="3">
        <v>0</v>
      </c>
      <c r="T79" s="14"/>
      <c r="U79" s="60">
        <f t="shared" si="5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0</v>
      </c>
      <c r="M80" s="3">
        <v>0</v>
      </c>
      <c r="N80" s="14"/>
      <c r="O80" s="10">
        <v>0</v>
      </c>
      <c r="P80" s="3">
        <v>0</v>
      </c>
      <c r="Q80" s="7"/>
      <c r="R80" s="3">
        <v>0</v>
      </c>
      <c r="S80" s="3">
        <v>0</v>
      </c>
      <c r="T80" s="14"/>
      <c r="U80" s="60">
        <f t="shared" si="5"/>
        <v>0</v>
      </c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10">
        <v>0</v>
      </c>
      <c r="P81" s="3">
        <v>0</v>
      </c>
      <c r="Q81" s="7"/>
      <c r="R81" s="3">
        <v>0</v>
      </c>
      <c r="S81" s="3">
        <v>0</v>
      </c>
      <c r="T81" s="14"/>
      <c r="U81" s="60">
        <f t="shared" si="5"/>
        <v>0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10">
        <v>0</v>
      </c>
      <c r="P82" s="3">
        <v>0</v>
      </c>
      <c r="Q82" s="7"/>
      <c r="R82" s="3">
        <v>0</v>
      </c>
      <c r="S82" s="3">
        <v>0</v>
      </c>
      <c r="T82" s="14"/>
      <c r="U82" s="60">
        <f t="shared" si="5"/>
        <v>0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11">
        <v>0</v>
      </c>
      <c r="P83" s="4">
        <v>0</v>
      </c>
      <c r="Q83" s="8"/>
      <c r="R83" s="4">
        <v>0</v>
      </c>
      <c r="S83" s="4">
        <v>0</v>
      </c>
      <c r="T83" s="15"/>
      <c r="U83" s="65">
        <f t="shared" si="5"/>
        <v>0</v>
      </c>
    </row>
    <row r="84" spans="2:2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27304</v>
      </c>
      <c r="J84" s="12">
        <f>SUM(J55:J83)</f>
        <v>4200</v>
      </c>
      <c r="K84" s="12">
        <f>SUM(K55:K83)</f>
        <v>0</v>
      </c>
      <c r="L84" s="12">
        <f>SUM(L55:L83)</f>
        <v>17389.78</v>
      </c>
      <c r="M84" s="12">
        <f>SUM(M55:M83)</f>
        <v>34.799999999999997</v>
      </c>
      <c r="N84" s="42"/>
      <c r="O84" s="12">
        <f t="shared" ref="O84:T84" si="6">SUM(O55:O83)</f>
        <v>27304</v>
      </c>
      <c r="P84" s="12">
        <f t="shared" si="6"/>
        <v>4200</v>
      </c>
      <c r="Q84" s="12">
        <f t="shared" si="6"/>
        <v>0</v>
      </c>
      <c r="R84" s="12">
        <f t="shared" si="6"/>
        <v>17389.78</v>
      </c>
      <c r="S84" s="12">
        <f t="shared" si="6"/>
        <v>34.799999999999997</v>
      </c>
      <c r="T84" s="12">
        <f t="shared" si="6"/>
        <v>0</v>
      </c>
      <c r="U84" s="65">
        <f t="shared" si="5"/>
        <v>2.7203620533990665E-2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17389.78</v>
      </c>
      <c r="K89" s="231"/>
      <c r="L89" s="259">
        <v>34.799999999999997</v>
      </c>
      <c r="M89" s="231"/>
      <c r="N89" s="259"/>
      <c r="O89" s="231"/>
      <c r="P89" s="259">
        <v>17389.78</v>
      </c>
      <c r="Q89" s="231"/>
      <c r="R89" s="259">
        <v>34.799999999999997</v>
      </c>
      <c r="S89" s="231"/>
      <c r="T89" s="259"/>
      <c r="U89" s="231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0</v>
      </c>
      <c r="K90" s="231"/>
      <c r="L90" s="259">
        <v>0</v>
      </c>
      <c r="M90" s="231"/>
      <c r="N90" s="259"/>
      <c r="O90" s="231"/>
      <c r="P90" s="259">
        <v>0</v>
      </c>
      <c r="Q90" s="231"/>
      <c r="R90" s="259">
        <v>0</v>
      </c>
      <c r="S90" s="231"/>
      <c r="T90" s="259"/>
      <c r="U90" s="231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17389.78</v>
      </c>
      <c r="K91" s="231"/>
      <c r="L91" s="259">
        <f>SUM(L89,L90)</f>
        <v>34.799999999999997</v>
      </c>
      <c r="M91" s="231"/>
      <c r="N91" s="259"/>
      <c r="O91" s="231"/>
      <c r="P91" s="259">
        <f>SUM(P89,P90)</f>
        <v>17389.78</v>
      </c>
      <c r="Q91" s="231"/>
      <c r="R91" s="259">
        <f>SUM(R89,R90)</f>
        <v>34.799999999999997</v>
      </c>
      <c r="S91" s="231"/>
      <c r="T91" s="259"/>
      <c r="U91" s="231"/>
    </row>
    <row r="94" spans="2:21" ht="15.75" thickBot="1">
      <c r="B94" s="37"/>
      <c r="C94" s="37"/>
      <c r="D94" s="37"/>
      <c r="E94" s="37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1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1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1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s="16" customFormat="1">
      <c r="A100" s="3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s="22" customFormat="1">
      <c r="A101" s="35"/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1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1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1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1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1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1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1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1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1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1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04">
    <mergeCell ref="B4:U4"/>
    <mergeCell ref="B117:G118"/>
    <mergeCell ref="J117:O118"/>
    <mergeCell ref="R117:U118"/>
    <mergeCell ref="J101:O101"/>
    <mergeCell ref="R101:U101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B101:G101"/>
    <mergeCell ref="J102:O106"/>
    <mergeCell ref="R102:U106"/>
    <mergeCell ref="B103:G106"/>
    <mergeCell ref="B107:G107"/>
    <mergeCell ref="J107:O107"/>
    <mergeCell ref="R107:U107"/>
    <mergeCell ref="B95:E95"/>
    <mergeCell ref="B96:U98"/>
    <mergeCell ref="R91:S91"/>
    <mergeCell ref="T91:U9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3:D43"/>
    <mergeCell ref="E43:F43"/>
    <mergeCell ref="G43:H43"/>
    <mergeCell ref="I43:K43"/>
    <mergeCell ref="L43:N43"/>
    <mergeCell ref="O43:Q43"/>
    <mergeCell ref="R43:T43"/>
    <mergeCell ref="R44:T44"/>
    <mergeCell ref="B45:D45"/>
    <mergeCell ref="B40:D40"/>
    <mergeCell ref="B41:D41"/>
    <mergeCell ref="E41:F41"/>
    <mergeCell ref="G41:H41"/>
    <mergeCell ref="I41:K41"/>
    <mergeCell ref="L41:N41"/>
    <mergeCell ref="O41:Q41"/>
    <mergeCell ref="R41:T41"/>
    <mergeCell ref="B42:D42"/>
    <mergeCell ref="R38:T38"/>
    <mergeCell ref="B38:D38"/>
    <mergeCell ref="E38:F38"/>
    <mergeCell ref="G38:H38"/>
    <mergeCell ref="I38:K38"/>
    <mergeCell ref="L38:N38"/>
    <mergeCell ref="O38:Q38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11:G111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U19:U20"/>
    <mergeCell ref="B21:D21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2.5703125" customWidth="1"/>
    <col min="3" max="3" width="14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ht="26.25">
      <c r="B5" s="328" t="s">
        <v>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2:2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321">
        <v>500000</v>
      </c>
      <c r="J12" s="288"/>
      <c r="K12" s="288"/>
      <c r="L12" s="288"/>
      <c r="M12" s="288"/>
      <c r="N12" s="44" t="s">
        <v>8</v>
      </c>
      <c r="O12" s="321">
        <v>140524.29999999999</v>
      </c>
      <c r="P12" s="288"/>
      <c r="Q12" s="288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>
        <v>500000</v>
      </c>
      <c r="J13" s="206"/>
      <c r="K13" s="206"/>
      <c r="L13" s="206"/>
      <c r="M13" s="206"/>
      <c r="N13" s="44" t="s">
        <v>8</v>
      </c>
      <c r="O13" s="320">
        <v>140524.29999999999</v>
      </c>
      <c r="P13" s="288"/>
      <c r="Q13" s="288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289" t="s">
        <v>109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0</v>
      </c>
      <c r="J22" s="225"/>
      <c r="K22" s="224"/>
      <c r="L22" s="223">
        <v>0</v>
      </c>
      <c r="M22" s="225"/>
      <c r="N22" s="224"/>
      <c r="O22" s="223">
        <v>505</v>
      </c>
      <c r="P22" s="225"/>
      <c r="Q22" s="224"/>
      <c r="R22" s="223">
        <v>504.66</v>
      </c>
      <c r="S22" s="225"/>
      <c r="T22" s="224"/>
      <c r="U22" s="60">
        <f>IF(G22=0,0,+R22/G22)</f>
        <v>0.99932673267326733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1654</v>
      </c>
      <c r="J23" s="237"/>
      <c r="K23" s="236"/>
      <c r="L23" s="223">
        <v>1654</v>
      </c>
      <c r="M23" s="237"/>
      <c r="N23" s="236"/>
      <c r="O23" s="223">
        <v>13309</v>
      </c>
      <c r="P23" s="237"/>
      <c r="Q23" s="236"/>
      <c r="R23" s="223">
        <v>13309</v>
      </c>
      <c r="S23" s="237"/>
      <c r="T23" s="236"/>
      <c r="U23" s="60">
        <f>IF(G23=0,0,+R23/G23)</f>
        <v>0.68031488013085928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0</v>
      </c>
      <c r="J24" s="225"/>
      <c r="K24" s="224"/>
      <c r="L24" s="223">
        <v>0</v>
      </c>
      <c r="M24" s="225"/>
      <c r="N24" s="224"/>
      <c r="O24" s="223">
        <v>141</v>
      </c>
      <c r="P24" s="225"/>
      <c r="Q24" s="224"/>
      <c r="R24" s="223">
        <v>142</v>
      </c>
      <c r="S24" s="225"/>
      <c r="T24" s="224"/>
      <c r="U24" s="60">
        <f t="shared" ref="U24:U46" si="0">IF(G24=0,0,+R24/G24)</f>
        <v>1.0070921985815602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441</v>
      </c>
      <c r="J25" s="225"/>
      <c r="K25" s="224"/>
      <c r="L25" s="223">
        <v>441</v>
      </c>
      <c r="M25" s="225"/>
      <c r="N25" s="224"/>
      <c r="O25" s="223">
        <v>3516</v>
      </c>
      <c r="P25" s="225"/>
      <c r="Q25" s="224"/>
      <c r="R25" s="223">
        <v>3537</v>
      </c>
      <c r="S25" s="225"/>
      <c r="T25" s="224"/>
      <c r="U25" s="60">
        <f t="shared" si="0"/>
        <v>0.68150289017341037</v>
      </c>
    </row>
    <row r="26" spans="2:21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6</v>
      </c>
      <c r="J27" s="225"/>
      <c r="K27" s="224"/>
      <c r="L27" s="223">
        <v>17</v>
      </c>
      <c r="M27" s="225"/>
      <c r="N27" s="224"/>
      <c r="O27" s="223">
        <v>6</v>
      </c>
      <c r="P27" s="225"/>
      <c r="Q27" s="224"/>
      <c r="R27" s="223">
        <v>17</v>
      </c>
      <c r="S27" s="225"/>
      <c r="T27" s="224"/>
      <c r="U27" s="60">
        <f t="shared" si="0"/>
        <v>2.8333333333333335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349</v>
      </c>
      <c r="J28" s="225"/>
      <c r="K28" s="224"/>
      <c r="L28" s="239">
        <v>467.53899999999999</v>
      </c>
      <c r="M28" s="225"/>
      <c r="N28" s="224"/>
      <c r="O28" s="239">
        <v>349</v>
      </c>
      <c r="P28" s="225"/>
      <c r="Q28" s="224"/>
      <c r="R28" s="239">
        <v>467.53899999999999</v>
      </c>
      <c r="S28" s="225"/>
      <c r="T28" s="224"/>
      <c r="U28" s="60">
        <f t="shared" si="0"/>
        <v>1.3396532951289397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349</v>
      </c>
      <c r="J29" s="225"/>
      <c r="K29" s="224"/>
      <c r="L29" s="239">
        <v>467.53899999999999</v>
      </c>
      <c r="M29" s="225"/>
      <c r="N29" s="224"/>
      <c r="O29" s="239">
        <v>349</v>
      </c>
      <c r="P29" s="225"/>
      <c r="Q29" s="224"/>
      <c r="R29" s="239">
        <v>467.53899999999999</v>
      </c>
      <c r="S29" s="225"/>
      <c r="T29" s="224"/>
      <c r="U29" s="60">
        <f t="shared" si="0"/>
        <v>1.3396532951289397</v>
      </c>
    </row>
    <row r="30" spans="2:21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71</v>
      </c>
      <c r="J31" s="225"/>
      <c r="K31" s="224"/>
      <c r="L31" s="223">
        <v>99</v>
      </c>
      <c r="M31" s="225"/>
      <c r="N31" s="224"/>
      <c r="O31" s="223">
        <v>71</v>
      </c>
      <c r="P31" s="225"/>
      <c r="Q31" s="224"/>
      <c r="R31" s="223">
        <v>99</v>
      </c>
      <c r="S31" s="225"/>
      <c r="T31" s="224"/>
      <c r="U31" s="60">
        <f t="shared" si="0"/>
        <v>1.3943661971830985</v>
      </c>
    </row>
    <row r="32" spans="2:21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60">
        <f t="shared" ref="U33:U35" si="1">IF(G33=0,0,+R33/G33)</f>
        <v>0.99942477876106195</v>
      </c>
    </row>
    <row r="34" spans="2:21" ht="15" customHeight="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60">
        <f t="shared" si="1"/>
        <v>0.99942477876106195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60">
        <f t="shared" si="1"/>
        <v>1</v>
      </c>
    </row>
    <row r="36" spans="2:21" ht="15" customHeight="1">
      <c r="B36" s="238" t="s">
        <v>37</v>
      </c>
      <c r="C36" s="221"/>
      <c r="D36" s="222"/>
      <c r="E36" s="49"/>
      <c r="F36" s="40"/>
      <c r="G36" s="190"/>
      <c r="H36" s="188"/>
      <c r="I36" s="190"/>
      <c r="J36" s="189"/>
      <c r="K36" s="188"/>
      <c r="L36" s="190"/>
      <c r="M36" s="189"/>
      <c r="N36" s="188"/>
      <c r="O36" s="190"/>
      <c r="P36" s="189"/>
      <c r="Q36" s="188"/>
      <c r="R36" s="190"/>
      <c r="S36" s="189"/>
      <c r="T36" s="188"/>
      <c r="U36" s="60"/>
    </row>
    <row r="37" spans="2:21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60">
        <f t="shared" ref="U37:U39" si="2">IF(G37=0,0,+R37/G37)</f>
        <v>0.99942477876106195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60">
        <f t="shared" si="2"/>
        <v>0.99942477876106195</v>
      </c>
    </row>
    <row r="39" spans="2:21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60">
        <f t="shared" si="2"/>
        <v>1</v>
      </c>
    </row>
    <row r="40" spans="2:21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1</v>
      </c>
      <c r="P41" s="225"/>
      <c r="Q41" s="224"/>
      <c r="R41" s="223">
        <v>1</v>
      </c>
      <c r="S41" s="225"/>
      <c r="T41" s="224"/>
      <c r="U41" s="60">
        <f t="shared" si="0"/>
        <v>0.5</v>
      </c>
    </row>
    <row r="42" spans="2:21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8</v>
      </c>
      <c r="P43" s="225"/>
      <c r="Q43" s="224"/>
      <c r="R43" s="223">
        <v>8</v>
      </c>
      <c r="S43" s="225"/>
      <c r="T43" s="224"/>
      <c r="U43" s="60">
        <f t="shared" si="0"/>
        <v>0.66666666666666663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0</v>
      </c>
      <c r="J44" s="225"/>
      <c r="K44" s="224"/>
      <c r="L44" s="223">
        <v>0</v>
      </c>
      <c r="M44" s="225"/>
      <c r="N44" s="224"/>
      <c r="O44" s="223">
        <v>3</v>
      </c>
      <c r="P44" s="225"/>
      <c r="Q44" s="224"/>
      <c r="R44" s="223">
        <v>3</v>
      </c>
      <c r="S44" s="225"/>
      <c r="T44" s="224"/>
      <c r="U44" s="60">
        <f t="shared" si="0"/>
        <v>0.6</v>
      </c>
    </row>
    <row r="45" spans="2:21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6211</v>
      </c>
      <c r="N55" s="13"/>
      <c r="O55" s="26">
        <v>0</v>
      </c>
      <c r="P55" s="27">
        <v>6211</v>
      </c>
      <c r="Q55" s="6"/>
      <c r="R55" s="2">
        <v>0</v>
      </c>
      <c r="S55" s="2">
        <v>6211</v>
      </c>
      <c r="T55" s="13"/>
      <c r="U55" s="60">
        <f>IF(G55=0,0,(+R55+S55)/G55)</f>
        <v>1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3">
        <v>0</v>
      </c>
      <c r="K56" s="7"/>
      <c r="L56" s="3">
        <v>26332.2</v>
      </c>
      <c r="M56" s="3">
        <v>0</v>
      </c>
      <c r="N56" s="14"/>
      <c r="O56" s="28">
        <v>163520</v>
      </c>
      <c r="P56" s="29">
        <v>0</v>
      </c>
      <c r="Q56" s="7"/>
      <c r="R56" s="3">
        <v>160544.09</v>
      </c>
      <c r="S56" s="3">
        <v>0</v>
      </c>
      <c r="T56" s="14"/>
      <c r="U56" s="60">
        <f t="shared" ref="U56:U84" si="3">IF(G56=0,0,(+R56+S56)/G56)</f>
        <v>0.65453396118721463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0">
        <v>0</v>
      </c>
      <c r="J57" s="3">
        <v>0</v>
      </c>
      <c r="K57" s="7"/>
      <c r="L57" s="3">
        <v>0</v>
      </c>
      <c r="M57" s="3">
        <v>0</v>
      </c>
      <c r="N57" s="14"/>
      <c r="O57" s="28">
        <v>0</v>
      </c>
      <c r="P57" s="29">
        <v>0</v>
      </c>
      <c r="Q57" s="7"/>
      <c r="R57" s="3">
        <v>0</v>
      </c>
      <c r="S57" s="3">
        <v>0</v>
      </c>
      <c r="T57" s="14"/>
      <c r="U57" s="60">
        <f t="shared" si="3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0">
        <v>0</v>
      </c>
      <c r="J58" s="3">
        <v>0</v>
      </c>
      <c r="K58" s="7"/>
      <c r="L58" s="3">
        <v>5350</v>
      </c>
      <c r="M58" s="3">
        <v>0</v>
      </c>
      <c r="N58" s="14"/>
      <c r="O58" s="28">
        <v>3000</v>
      </c>
      <c r="P58" s="29">
        <v>0</v>
      </c>
      <c r="Q58" s="7"/>
      <c r="R58" s="3">
        <v>5350</v>
      </c>
      <c r="S58" s="3">
        <v>0</v>
      </c>
      <c r="T58" s="14"/>
      <c r="U58" s="60">
        <f t="shared" si="3"/>
        <v>0.53500000000000003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28">
        <v>0</v>
      </c>
      <c r="P59" s="29">
        <v>0</v>
      </c>
      <c r="Q59" s="7"/>
      <c r="R59" s="3">
        <v>0</v>
      </c>
      <c r="S59" s="3">
        <v>0</v>
      </c>
      <c r="T59" s="14"/>
      <c r="U59" s="60">
        <f t="shared" si="3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0">
        <v>0</v>
      </c>
      <c r="J60" s="3">
        <v>0</v>
      </c>
      <c r="K60" s="7"/>
      <c r="L60" s="3">
        <v>3276</v>
      </c>
      <c r="M60" s="3">
        <v>0</v>
      </c>
      <c r="N60" s="14"/>
      <c r="O60" s="28">
        <v>3500</v>
      </c>
      <c r="P60" s="29">
        <v>0</v>
      </c>
      <c r="Q60" s="7"/>
      <c r="R60" s="3">
        <v>3276</v>
      </c>
      <c r="S60" s="3">
        <v>0</v>
      </c>
      <c r="T60" s="14"/>
      <c r="U60" s="60">
        <f t="shared" si="3"/>
        <v>0.93600000000000005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11">
        <v>0</v>
      </c>
      <c r="J61" s="4">
        <v>0</v>
      </c>
      <c r="K61" s="8"/>
      <c r="L61" s="4">
        <v>0</v>
      </c>
      <c r="M61" s="4">
        <v>45000</v>
      </c>
      <c r="N61" s="15"/>
      <c r="O61" s="30">
        <v>45910</v>
      </c>
      <c r="P61" s="31">
        <v>45000</v>
      </c>
      <c r="Q61" s="8"/>
      <c r="R61" s="4">
        <v>45910</v>
      </c>
      <c r="S61" s="4">
        <v>45000</v>
      </c>
      <c r="T61" s="15"/>
      <c r="U61" s="60">
        <f t="shared" si="3"/>
        <v>1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7"/>
      <c r="P62" s="167"/>
      <c r="Q62" s="58"/>
      <c r="R62" s="58"/>
      <c r="S62" s="58"/>
      <c r="T62" s="58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85">
        <v>800</v>
      </c>
      <c r="J63" s="186">
        <v>0</v>
      </c>
      <c r="K63" s="42"/>
      <c r="L63" s="5">
        <v>800</v>
      </c>
      <c r="M63" s="5">
        <v>0</v>
      </c>
      <c r="N63" s="43"/>
      <c r="O63" s="32">
        <v>800</v>
      </c>
      <c r="P63" s="33">
        <v>0</v>
      </c>
      <c r="Q63" s="42"/>
      <c r="R63" s="5">
        <v>800</v>
      </c>
      <c r="S63" s="5">
        <v>0</v>
      </c>
      <c r="T63" s="43"/>
      <c r="U63" s="60">
        <f t="shared" si="3"/>
        <v>1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183"/>
      <c r="J64" s="183"/>
      <c r="K64" s="58"/>
      <c r="L64" s="58"/>
      <c r="M64" s="58"/>
      <c r="N64" s="58"/>
      <c r="O64" s="167"/>
      <c r="P64" s="167"/>
      <c r="Q64" s="58"/>
      <c r="R64" s="58"/>
      <c r="S64" s="58"/>
      <c r="T64" s="58"/>
      <c r="U64" s="64"/>
    </row>
    <row r="65" spans="2:21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85">
        <v>49700</v>
      </c>
      <c r="J65" s="186">
        <v>0</v>
      </c>
      <c r="K65" s="42"/>
      <c r="L65" s="5">
        <v>49700</v>
      </c>
      <c r="M65" s="5">
        <v>0</v>
      </c>
      <c r="N65" s="43"/>
      <c r="O65" s="32">
        <v>49700</v>
      </c>
      <c r="P65" s="33">
        <v>0</v>
      </c>
      <c r="Q65" s="42"/>
      <c r="R65" s="5">
        <v>49700</v>
      </c>
      <c r="S65" s="5">
        <v>0</v>
      </c>
      <c r="T65" s="43"/>
      <c r="U65" s="65">
        <f t="shared" si="3"/>
        <v>1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183"/>
      <c r="J66" s="183"/>
      <c r="K66" s="58"/>
      <c r="L66" s="58"/>
      <c r="M66" s="58"/>
      <c r="N66" s="58"/>
      <c r="O66" s="167"/>
      <c r="P66" s="167"/>
      <c r="Q66" s="58"/>
      <c r="R66" s="58"/>
      <c r="S66" s="58"/>
      <c r="T66" s="58"/>
      <c r="U66" s="64"/>
    </row>
    <row r="67" spans="2:21">
      <c r="B67" s="253" t="s">
        <v>60</v>
      </c>
      <c r="C67" s="218"/>
      <c r="D67" s="218"/>
      <c r="E67" s="218"/>
      <c r="F67" s="219"/>
      <c r="G67" s="254">
        <v>2000</v>
      </c>
      <c r="H67" s="219"/>
      <c r="I67" s="177">
        <v>0</v>
      </c>
      <c r="J67" s="178">
        <v>0</v>
      </c>
      <c r="K67" s="6"/>
      <c r="L67" s="2">
        <v>0</v>
      </c>
      <c r="M67" s="2">
        <v>0</v>
      </c>
      <c r="N67" s="13"/>
      <c r="O67" s="26">
        <v>1000</v>
      </c>
      <c r="P67" s="27">
        <v>0</v>
      </c>
      <c r="Q67" s="6"/>
      <c r="R67" s="2">
        <v>0</v>
      </c>
      <c r="S67" s="2">
        <v>0</v>
      </c>
      <c r="T67" s="13"/>
      <c r="U67" s="66">
        <f t="shared" si="3"/>
        <v>0</v>
      </c>
    </row>
    <row r="68" spans="2:21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176">
        <v>0</v>
      </c>
      <c r="J68" s="150">
        <v>1250</v>
      </c>
      <c r="K68" s="8"/>
      <c r="L68" s="4">
        <v>0</v>
      </c>
      <c r="M68" s="4">
        <v>3801</v>
      </c>
      <c r="N68" s="15"/>
      <c r="O68" s="30">
        <v>0</v>
      </c>
      <c r="P68" s="31">
        <v>5000</v>
      </c>
      <c r="Q68" s="8"/>
      <c r="R68" s="4">
        <v>0</v>
      </c>
      <c r="S68" s="4">
        <v>3801</v>
      </c>
      <c r="T68" s="15"/>
      <c r="U68" s="65">
        <f t="shared" si="3"/>
        <v>0.55287272727272729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183"/>
      <c r="J69" s="183"/>
      <c r="K69" s="58"/>
      <c r="L69" s="58"/>
      <c r="M69" s="58"/>
      <c r="N69" s="58"/>
      <c r="O69" s="167"/>
      <c r="P69" s="167"/>
      <c r="Q69" s="58"/>
      <c r="R69" s="58"/>
      <c r="S69" s="58"/>
      <c r="T69" s="58"/>
      <c r="U69" s="64"/>
    </row>
    <row r="70" spans="2:21">
      <c r="B70" s="253" t="s">
        <v>62</v>
      </c>
      <c r="C70" s="218"/>
      <c r="D70" s="218"/>
      <c r="E70" s="218"/>
      <c r="F70" s="219"/>
      <c r="G70" s="254">
        <v>2000</v>
      </c>
      <c r="H70" s="219"/>
      <c r="I70" s="177">
        <v>0</v>
      </c>
      <c r="J70" s="178">
        <v>0</v>
      </c>
      <c r="K70" s="6"/>
      <c r="L70" s="2">
        <v>0</v>
      </c>
      <c r="M70" s="2">
        <v>0</v>
      </c>
      <c r="N70" s="13"/>
      <c r="O70" s="26">
        <v>0</v>
      </c>
      <c r="P70" s="27">
        <v>2000</v>
      </c>
      <c r="Q70" s="6"/>
      <c r="R70" s="2">
        <v>0</v>
      </c>
      <c r="S70" s="2">
        <v>1000</v>
      </c>
      <c r="T70" s="13"/>
      <c r="U70" s="66">
        <f t="shared" si="3"/>
        <v>0.5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43">
        <v>0</v>
      </c>
      <c r="J71" s="144">
        <v>0</v>
      </c>
      <c r="K71" s="7"/>
      <c r="L71" s="3">
        <v>0</v>
      </c>
      <c r="M71" s="3">
        <v>0</v>
      </c>
      <c r="N71" s="14"/>
      <c r="O71" s="28">
        <v>0</v>
      </c>
      <c r="P71" s="29">
        <v>0</v>
      </c>
      <c r="Q71" s="7"/>
      <c r="R71" s="3">
        <v>0</v>
      </c>
      <c r="S71" s="3">
        <v>0</v>
      </c>
      <c r="T71" s="14"/>
      <c r="U71" s="60">
        <f t="shared" si="3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43">
        <v>0</v>
      </c>
      <c r="J72" s="144">
        <v>0</v>
      </c>
      <c r="K72" s="7"/>
      <c r="L72" s="3">
        <v>0</v>
      </c>
      <c r="M72" s="3">
        <v>9000</v>
      </c>
      <c r="N72" s="14"/>
      <c r="O72" s="28">
        <v>0</v>
      </c>
      <c r="P72" s="29">
        <v>9000</v>
      </c>
      <c r="Q72" s="7"/>
      <c r="R72" s="3">
        <v>0</v>
      </c>
      <c r="S72" s="3">
        <v>9000</v>
      </c>
      <c r="T72" s="14"/>
      <c r="U72" s="60">
        <f t="shared" si="3"/>
        <v>1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43">
        <v>0</v>
      </c>
      <c r="J73" s="144">
        <v>0</v>
      </c>
      <c r="K73" s="7"/>
      <c r="L73" s="3">
        <v>0</v>
      </c>
      <c r="M73" s="3">
        <v>10500</v>
      </c>
      <c r="N73" s="14"/>
      <c r="O73" s="28">
        <v>0</v>
      </c>
      <c r="P73" s="29">
        <v>10500</v>
      </c>
      <c r="Q73" s="7"/>
      <c r="R73" s="3">
        <v>0</v>
      </c>
      <c r="S73" s="3">
        <v>10500</v>
      </c>
      <c r="T73" s="14"/>
      <c r="U73" s="60">
        <f t="shared" si="3"/>
        <v>1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43">
        <v>0</v>
      </c>
      <c r="J74" s="144">
        <v>0</v>
      </c>
      <c r="K74" s="7"/>
      <c r="L74" s="3">
        <v>0</v>
      </c>
      <c r="M74" s="3">
        <v>0</v>
      </c>
      <c r="N74" s="14"/>
      <c r="O74" s="28">
        <v>20592</v>
      </c>
      <c r="P74" s="29">
        <v>0</v>
      </c>
      <c r="Q74" s="7"/>
      <c r="R74" s="3">
        <v>19380.13</v>
      </c>
      <c r="S74" s="3">
        <v>0</v>
      </c>
      <c r="T74" s="14"/>
      <c r="U74" s="60">
        <f t="shared" si="3"/>
        <v>0.94114850427350427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43">
        <v>0</v>
      </c>
      <c r="J75" s="144">
        <v>200</v>
      </c>
      <c r="K75" s="7"/>
      <c r="L75" s="3">
        <v>0</v>
      </c>
      <c r="M75" s="3">
        <v>147.9</v>
      </c>
      <c r="N75" s="14"/>
      <c r="O75" s="28">
        <v>0</v>
      </c>
      <c r="P75" s="29">
        <v>1600</v>
      </c>
      <c r="Q75" s="7"/>
      <c r="R75" s="3">
        <v>0</v>
      </c>
      <c r="S75" s="3">
        <v>681.5</v>
      </c>
      <c r="T75" s="14"/>
      <c r="U75" s="60">
        <f t="shared" si="3"/>
        <v>0.28395833333333331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76">
        <v>0</v>
      </c>
      <c r="J76" s="150">
        <v>0</v>
      </c>
      <c r="K76" s="8"/>
      <c r="L76" s="4">
        <v>0</v>
      </c>
      <c r="M76" s="4">
        <v>0</v>
      </c>
      <c r="N76" s="15"/>
      <c r="O76" s="30">
        <v>0</v>
      </c>
      <c r="P76" s="31">
        <v>1500</v>
      </c>
      <c r="Q76" s="8"/>
      <c r="R76" s="4">
        <v>0</v>
      </c>
      <c r="S76" s="4">
        <v>0</v>
      </c>
      <c r="T76" s="15"/>
      <c r="U76" s="65">
        <f t="shared" si="3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177">
        <v>11500</v>
      </c>
      <c r="J78" s="2">
        <v>0</v>
      </c>
      <c r="K78" s="6"/>
      <c r="L78" s="2">
        <v>8278.76</v>
      </c>
      <c r="M78" s="2">
        <v>0</v>
      </c>
      <c r="N78" s="13"/>
      <c r="O78" s="26">
        <v>11500</v>
      </c>
      <c r="P78" s="27">
        <v>0</v>
      </c>
      <c r="Q78" s="6"/>
      <c r="R78" s="2">
        <v>8278.76</v>
      </c>
      <c r="S78" s="2">
        <v>0</v>
      </c>
      <c r="T78" s="13"/>
      <c r="U78" s="66">
        <f t="shared" si="3"/>
        <v>0.7198921739130435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28">
        <v>0</v>
      </c>
      <c r="P79" s="29">
        <v>0</v>
      </c>
      <c r="Q79" s="7"/>
      <c r="R79" s="3">
        <v>0</v>
      </c>
      <c r="S79" s="3">
        <v>0</v>
      </c>
      <c r="T79" s="14"/>
      <c r="U79" s="60">
        <f t="shared" si="3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0</v>
      </c>
      <c r="M80" s="3">
        <v>42984</v>
      </c>
      <c r="N80" s="14"/>
      <c r="O80" s="28">
        <v>40000</v>
      </c>
      <c r="P80" s="29">
        <v>42984</v>
      </c>
      <c r="Q80" s="7"/>
      <c r="R80" s="3">
        <v>36766</v>
      </c>
      <c r="S80" s="3">
        <v>42984</v>
      </c>
      <c r="T80" s="14"/>
      <c r="U80" s="60">
        <f t="shared" si="3"/>
        <v>0.96102863202545064</v>
      </c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28">
        <v>0</v>
      </c>
      <c r="P81" s="29">
        <v>0</v>
      </c>
      <c r="Q81" s="7"/>
      <c r="R81" s="3">
        <v>0</v>
      </c>
      <c r="S81" s="3">
        <v>0</v>
      </c>
      <c r="T81" s="14"/>
      <c r="U81" s="60">
        <f t="shared" si="3"/>
        <v>0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28">
        <v>14820</v>
      </c>
      <c r="P82" s="29">
        <v>0</v>
      </c>
      <c r="Q82" s="7"/>
      <c r="R82" s="3">
        <v>0</v>
      </c>
      <c r="S82" s="3">
        <v>0</v>
      </c>
      <c r="T82" s="14"/>
      <c r="U82" s="60">
        <f t="shared" si="3"/>
        <v>0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30">
        <v>0</v>
      </c>
      <c r="P83" s="31">
        <v>0</v>
      </c>
      <c r="Q83" s="8"/>
      <c r="R83" s="4">
        <v>0</v>
      </c>
      <c r="S83" s="4">
        <v>0</v>
      </c>
      <c r="T83" s="15"/>
      <c r="U83" s="65">
        <f t="shared" si="3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82440</v>
      </c>
      <c r="J84" s="12">
        <f>SUM(J55:J83)</f>
        <v>1450</v>
      </c>
      <c r="K84" s="12">
        <f>SUM(K55:K83)</f>
        <v>0</v>
      </c>
      <c r="L84" s="12">
        <f>SUM(L55:L83)</f>
        <v>93736.959999999992</v>
      </c>
      <c r="M84" s="12">
        <f>SUM(M55:M83)</f>
        <v>117643.9</v>
      </c>
      <c r="N84" s="42"/>
      <c r="O84" s="12">
        <f t="shared" ref="O84:T84" si="4">SUM(O55:O83)</f>
        <v>354342</v>
      </c>
      <c r="P84" s="12">
        <f t="shared" si="4"/>
        <v>123795</v>
      </c>
      <c r="Q84" s="12">
        <f t="shared" si="4"/>
        <v>0</v>
      </c>
      <c r="R84" s="12">
        <f t="shared" si="4"/>
        <v>330004.98</v>
      </c>
      <c r="S84" s="12">
        <f t="shared" si="4"/>
        <v>119177.5</v>
      </c>
      <c r="T84" s="12">
        <f t="shared" si="4"/>
        <v>0</v>
      </c>
      <c r="U84" s="65">
        <f t="shared" si="3"/>
        <v>0.70127312890393068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85458.2</v>
      </c>
      <c r="K89" s="231"/>
      <c r="L89" s="259">
        <v>74659.899999999994</v>
      </c>
      <c r="M89" s="231"/>
      <c r="N89" s="259"/>
      <c r="O89" s="231"/>
      <c r="P89" s="259">
        <v>284960.21999999997</v>
      </c>
      <c r="Q89" s="231"/>
      <c r="R89" s="259">
        <v>76193.5</v>
      </c>
      <c r="S89" s="231"/>
      <c r="T89" s="259"/>
      <c r="U89" s="231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8278.76</v>
      </c>
      <c r="K90" s="231"/>
      <c r="L90" s="259">
        <v>42984</v>
      </c>
      <c r="M90" s="231"/>
      <c r="N90" s="259"/>
      <c r="O90" s="231"/>
      <c r="P90" s="259">
        <v>45044.76</v>
      </c>
      <c r="Q90" s="231"/>
      <c r="R90" s="259">
        <v>42984</v>
      </c>
      <c r="S90" s="231"/>
      <c r="T90" s="259"/>
      <c r="U90" s="231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93736.959999999992</v>
      </c>
      <c r="K91" s="231"/>
      <c r="L91" s="259">
        <f>SUM(L89,L90)</f>
        <v>117643.9</v>
      </c>
      <c r="M91" s="231"/>
      <c r="N91" s="259"/>
      <c r="O91" s="231"/>
      <c r="P91" s="259">
        <f>SUM(P89,P90)</f>
        <v>330004.98</v>
      </c>
      <c r="Q91" s="231"/>
      <c r="R91" s="259">
        <f>SUM(R89,R90)</f>
        <v>119177.5</v>
      </c>
      <c r="S91" s="231"/>
      <c r="T91" s="259"/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110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  <row r="119" spans="2:2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</sheetData>
  <mergeCells count="305">
    <mergeCell ref="B4:U4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5:U5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20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7109375" customWidth="1"/>
    <col min="2" max="2" width="15.140625" customWidth="1"/>
    <col min="3" max="3" width="13.5703125" customWidth="1"/>
  </cols>
  <sheetData>
    <row r="1" spans="2:21" s="35" customFormat="1"/>
    <row r="2" spans="2:21" s="35" customFormat="1"/>
    <row r="3" spans="2:21" s="35" customFormat="1"/>
    <row r="4" spans="2:2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2:21" s="25" customForma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85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86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86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86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86" t="s">
        <v>6</v>
      </c>
      <c r="C12" s="206"/>
      <c r="D12" s="206"/>
      <c r="E12" s="206"/>
      <c r="F12" s="207"/>
      <c r="G12" s="286" t="s">
        <v>7</v>
      </c>
      <c r="H12" s="206"/>
      <c r="I12" s="290">
        <v>500000</v>
      </c>
      <c r="J12" s="288"/>
      <c r="K12" s="288"/>
      <c r="L12" s="288"/>
      <c r="M12" s="288"/>
      <c r="N12" s="46" t="s">
        <v>8</v>
      </c>
      <c r="O12" s="290">
        <v>140524.29999999999</v>
      </c>
      <c r="P12" s="288"/>
      <c r="Q12" s="288"/>
      <c r="R12" s="291" t="s">
        <v>9</v>
      </c>
      <c r="S12" s="206"/>
      <c r="T12" s="206"/>
      <c r="U12" s="207"/>
    </row>
    <row r="13" spans="2:21">
      <c r="B13" s="286" t="s">
        <v>10</v>
      </c>
      <c r="C13" s="206"/>
      <c r="D13" s="206"/>
      <c r="E13" s="206"/>
      <c r="F13" s="207"/>
      <c r="G13" s="286" t="s">
        <v>7</v>
      </c>
      <c r="H13" s="206"/>
      <c r="I13" s="320">
        <v>500000</v>
      </c>
      <c r="J13" s="288"/>
      <c r="K13" s="288"/>
      <c r="L13" s="288"/>
      <c r="M13" s="288"/>
      <c r="N13" s="46" t="s">
        <v>8</v>
      </c>
      <c r="O13" s="320">
        <v>140524.29999999999</v>
      </c>
      <c r="P13" s="288"/>
      <c r="Q13" s="288"/>
      <c r="R13" s="206"/>
      <c r="S13" s="206"/>
      <c r="T13" s="206"/>
      <c r="U13" s="207"/>
    </row>
    <row r="14" spans="2:21" ht="15.75" thickBot="1">
      <c r="B14" s="286" t="s">
        <v>11</v>
      </c>
      <c r="C14" s="206"/>
      <c r="D14" s="206"/>
      <c r="E14" s="206"/>
      <c r="F14" s="207"/>
      <c r="G14" s="289" t="s">
        <v>111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95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2" ht="15.75" thickBot="1">
      <c r="B17" s="296" t="s">
        <v>13</v>
      </c>
      <c r="C17" s="231"/>
      <c r="D17" s="231"/>
      <c r="E17" s="296" t="s">
        <v>14</v>
      </c>
      <c r="F17" s="231"/>
      <c r="G17" s="296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2" ht="15.75" thickBot="1">
      <c r="B18" s="231"/>
      <c r="C18" s="231"/>
      <c r="D18" s="231"/>
      <c r="E18" s="231"/>
      <c r="F18" s="231"/>
      <c r="G18" s="297" t="s">
        <v>16</v>
      </c>
      <c r="H18" s="231"/>
      <c r="I18" s="296" t="s">
        <v>17</v>
      </c>
      <c r="J18" s="231"/>
      <c r="K18" s="231"/>
      <c r="L18" s="231"/>
      <c r="M18" s="231"/>
      <c r="N18" s="231"/>
      <c r="O18" s="296" t="s">
        <v>18</v>
      </c>
      <c r="P18" s="231"/>
      <c r="Q18" s="231"/>
      <c r="R18" s="231"/>
      <c r="S18" s="231"/>
      <c r="T18" s="231"/>
      <c r="U18" s="231"/>
    </row>
    <row r="19" spans="2:22" ht="15.75" thickBot="1">
      <c r="B19" s="231"/>
      <c r="C19" s="231"/>
      <c r="D19" s="231"/>
      <c r="E19" s="231"/>
      <c r="F19" s="231"/>
      <c r="G19" s="231"/>
      <c r="H19" s="231"/>
      <c r="I19" s="296" t="s">
        <v>19</v>
      </c>
      <c r="J19" s="231"/>
      <c r="K19" s="231"/>
      <c r="L19" s="296" t="s">
        <v>20</v>
      </c>
      <c r="M19" s="231"/>
      <c r="N19" s="231"/>
      <c r="O19" s="296" t="s">
        <v>19</v>
      </c>
      <c r="P19" s="231"/>
      <c r="Q19" s="231"/>
      <c r="R19" s="296" t="s">
        <v>20</v>
      </c>
      <c r="S19" s="231"/>
      <c r="T19" s="231"/>
      <c r="U19" s="215" t="s">
        <v>21</v>
      </c>
    </row>
    <row r="20" spans="2:22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2">
      <c r="B21" s="292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2">
      <c r="B22" s="293" t="s">
        <v>23</v>
      </c>
      <c r="C22" s="221"/>
      <c r="D22" s="222"/>
      <c r="E22" s="293" t="s">
        <v>24</v>
      </c>
      <c r="F22" s="222"/>
      <c r="G22" s="294">
        <v>505</v>
      </c>
      <c r="H22" s="224"/>
      <c r="I22" s="294">
        <v>0</v>
      </c>
      <c r="J22" s="225"/>
      <c r="K22" s="224"/>
      <c r="L22" s="294">
        <v>0</v>
      </c>
      <c r="M22" s="225"/>
      <c r="N22" s="224"/>
      <c r="O22" s="294">
        <v>505</v>
      </c>
      <c r="P22" s="225"/>
      <c r="Q22" s="224"/>
      <c r="R22" s="299">
        <v>504.66</v>
      </c>
      <c r="S22" s="329"/>
      <c r="T22" s="330"/>
      <c r="U22" s="60">
        <f>IF(G22=0,0,+R22/G22)</f>
        <v>0.99932673267326733</v>
      </c>
      <c r="V22" s="101"/>
    </row>
    <row r="23" spans="2:22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2003</v>
      </c>
      <c r="J23" s="237"/>
      <c r="K23" s="236"/>
      <c r="L23" s="223">
        <v>2003</v>
      </c>
      <c r="M23" s="237"/>
      <c r="N23" s="236"/>
      <c r="O23" s="223">
        <v>15312</v>
      </c>
      <c r="P23" s="237"/>
      <c r="Q23" s="236"/>
      <c r="R23" s="223">
        <v>15312</v>
      </c>
      <c r="S23" s="237"/>
      <c r="T23" s="236"/>
      <c r="U23" s="60">
        <f>IF(G23=0,0,+R23/G23)</f>
        <v>0.78270203956448392</v>
      </c>
      <c r="V23" s="101"/>
    </row>
    <row r="24" spans="2:22">
      <c r="B24" s="293" t="s">
        <v>25</v>
      </c>
      <c r="C24" s="221"/>
      <c r="D24" s="222"/>
      <c r="E24" s="293" t="s">
        <v>26</v>
      </c>
      <c r="F24" s="222"/>
      <c r="G24" s="294">
        <v>141</v>
      </c>
      <c r="H24" s="224"/>
      <c r="I24" s="294">
        <v>0</v>
      </c>
      <c r="J24" s="225"/>
      <c r="K24" s="224"/>
      <c r="L24" s="294">
        <v>0</v>
      </c>
      <c r="M24" s="225"/>
      <c r="N24" s="224"/>
      <c r="O24" s="294">
        <v>141</v>
      </c>
      <c r="P24" s="225"/>
      <c r="Q24" s="224"/>
      <c r="R24" s="294">
        <v>142</v>
      </c>
      <c r="S24" s="225"/>
      <c r="T24" s="224"/>
      <c r="U24" s="60">
        <f t="shared" ref="U24:U46" si="0">IF(G24=0,0,+R24/G24)</f>
        <v>1.0070921985815602</v>
      </c>
      <c r="V24" s="101"/>
    </row>
    <row r="25" spans="2:22">
      <c r="B25" s="293" t="s">
        <v>27</v>
      </c>
      <c r="C25" s="221"/>
      <c r="D25" s="222"/>
      <c r="E25" s="293" t="s">
        <v>26</v>
      </c>
      <c r="F25" s="222"/>
      <c r="G25" s="294">
        <v>5190</v>
      </c>
      <c r="H25" s="224"/>
      <c r="I25" s="294">
        <v>552</v>
      </c>
      <c r="J25" s="225"/>
      <c r="K25" s="224"/>
      <c r="L25" s="294">
        <v>552</v>
      </c>
      <c r="M25" s="225"/>
      <c r="N25" s="224"/>
      <c r="O25" s="294">
        <v>4068</v>
      </c>
      <c r="P25" s="225"/>
      <c r="Q25" s="224"/>
      <c r="R25" s="294">
        <v>4089</v>
      </c>
      <c r="S25" s="225"/>
      <c r="T25" s="224"/>
      <c r="U25" s="60">
        <f t="shared" si="0"/>
        <v>0.7878612716763006</v>
      </c>
      <c r="V25" s="101"/>
    </row>
    <row r="26" spans="2:22">
      <c r="B26" s="29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  <c r="V26" s="101"/>
    </row>
    <row r="27" spans="2:22">
      <c r="B27" s="293" t="s">
        <v>29</v>
      </c>
      <c r="C27" s="221"/>
      <c r="D27" s="222"/>
      <c r="E27" s="293" t="s">
        <v>26</v>
      </c>
      <c r="F27" s="222"/>
      <c r="G27" s="294">
        <v>6</v>
      </c>
      <c r="H27" s="224"/>
      <c r="I27" s="294">
        <v>0</v>
      </c>
      <c r="J27" s="225"/>
      <c r="K27" s="224"/>
      <c r="L27" s="294">
        <v>0</v>
      </c>
      <c r="M27" s="225"/>
      <c r="N27" s="224"/>
      <c r="O27" s="294">
        <v>6</v>
      </c>
      <c r="P27" s="225"/>
      <c r="Q27" s="224"/>
      <c r="R27" s="294">
        <v>17</v>
      </c>
      <c r="S27" s="225"/>
      <c r="T27" s="224"/>
      <c r="U27" s="60">
        <f t="shared" si="0"/>
        <v>2.8333333333333335</v>
      </c>
      <c r="V27" s="101"/>
    </row>
    <row r="28" spans="2:22">
      <c r="B28" s="293" t="s">
        <v>30</v>
      </c>
      <c r="C28" s="221"/>
      <c r="D28" s="222"/>
      <c r="E28" s="293" t="s">
        <v>24</v>
      </c>
      <c r="F28" s="222"/>
      <c r="G28" s="299">
        <v>349</v>
      </c>
      <c r="H28" s="224"/>
      <c r="I28" s="299">
        <v>0</v>
      </c>
      <c r="J28" s="225"/>
      <c r="K28" s="224"/>
      <c r="L28" s="299">
        <v>0</v>
      </c>
      <c r="M28" s="225"/>
      <c r="N28" s="224"/>
      <c r="O28" s="299">
        <v>349</v>
      </c>
      <c r="P28" s="225"/>
      <c r="Q28" s="224"/>
      <c r="R28" s="299">
        <v>467.53899999999999</v>
      </c>
      <c r="S28" s="225"/>
      <c r="T28" s="224"/>
      <c r="U28" s="60">
        <f t="shared" si="0"/>
        <v>1.3396532951289397</v>
      </c>
      <c r="V28" s="101"/>
    </row>
    <row r="29" spans="2:22">
      <c r="B29" s="293" t="s">
        <v>31</v>
      </c>
      <c r="C29" s="221"/>
      <c r="D29" s="222"/>
      <c r="E29" s="293" t="s">
        <v>24</v>
      </c>
      <c r="F29" s="222"/>
      <c r="G29" s="299">
        <v>349</v>
      </c>
      <c r="H29" s="224"/>
      <c r="I29" s="299">
        <v>0</v>
      </c>
      <c r="J29" s="225"/>
      <c r="K29" s="224"/>
      <c r="L29" s="299">
        <v>0</v>
      </c>
      <c r="M29" s="225"/>
      <c r="N29" s="224"/>
      <c r="O29" s="299">
        <v>349</v>
      </c>
      <c r="P29" s="225"/>
      <c r="Q29" s="224"/>
      <c r="R29" s="299">
        <v>467.53899999999999</v>
      </c>
      <c r="S29" s="225"/>
      <c r="T29" s="224"/>
      <c r="U29" s="60">
        <f t="shared" si="0"/>
        <v>1.3396532951289397</v>
      </c>
      <c r="V29" s="101"/>
    </row>
    <row r="30" spans="2:22">
      <c r="B30" s="29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  <c r="V30" s="101"/>
    </row>
    <row r="31" spans="2:22">
      <c r="B31" s="293" t="s">
        <v>33</v>
      </c>
      <c r="C31" s="221"/>
      <c r="D31" s="222"/>
      <c r="E31" s="293" t="s">
        <v>26</v>
      </c>
      <c r="F31" s="222"/>
      <c r="G31" s="294">
        <v>71</v>
      </c>
      <c r="H31" s="224"/>
      <c r="I31" s="294">
        <v>0</v>
      </c>
      <c r="J31" s="225"/>
      <c r="K31" s="224"/>
      <c r="L31" s="294">
        <v>0</v>
      </c>
      <c r="M31" s="225"/>
      <c r="N31" s="224"/>
      <c r="O31" s="294">
        <v>71</v>
      </c>
      <c r="P31" s="225"/>
      <c r="Q31" s="224"/>
      <c r="R31" s="294">
        <v>99</v>
      </c>
      <c r="S31" s="225"/>
      <c r="T31" s="224"/>
      <c r="U31" s="60">
        <f t="shared" si="0"/>
        <v>1.3943661971830985</v>
      </c>
      <c r="V31" s="101"/>
    </row>
    <row r="32" spans="2:22" ht="15" customHeight="1">
      <c r="B32" s="238" t="s">
        <v>34</v>
      </c>
      <c r="C32" s="221"/>
      <c r="D32" s="222"/>
      <c r="E32" s="49"/>
      <c r="F32" s="40"/>
      <c r="G32" s="190"/>
      <c r="H32" s="188"/>
      <c r="I32" s="190"/>
      <c r="J32" s="189"/>
      <c r="K32" s="188"/>
      <c r="L32" s="190"/>
      <c r="M32" s="189"/>
      <c r="N32" s="188"/>
      <c r="O32" s="190"/>
      <c r="P32" s="189"/>
      <c r="Q32" s="188"/>
      <c r="R32" s="190"/>
      <c r="S32" s="189"/>
      <c r="T32" s="188"/>
      <c r="U32" s="60"/>
      <c r="V32" s="101"/>
    </row>
    <row r="33" spans="2:22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60">
        <f t="shared" ref="U33:U35" si="1">IF(G33=0,0,+R33/G33)</f>
        <v>0.99942477876106195</v>
      </c>
      <c r="V33" s="101"/>
    </row>
    <row r="34" spans="2:22" ht="15" customHeight="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60">
        <f t="shared" si="1"/>
        <v>0.99942477876106195</v>
      </c>
      <c r="V34" s="101"/>
    </row>
    <row r="35" spans="2:22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60">
        <f t="shared" si="1"/>
        <v>1</v>
      </c>
      <c r="V35" s="101"/>
    </row>
    <row r="36" spans="2:22" ht="15" customHeight="1">
      <c r="B36" s="238" t="s">
        <v>37</v>
      </c>
      <c r="C36" s="221"/>
      <c r="D36" s="222"/>
      <c r="E36" s="49"/>
      <c r="F36" s="40"/>
      <c r="G36" s="190"/>
      <c r="H36" s="188"/>
      <c r="I36" s="190"/>
      <c r="J36" s="189"/>
      <c r="K36" s="188"/>
      <c r="L36" s="190"/>
      <c r="M36" s="189"/>
      <c r="N36" s="188"/>
      <c r="O36" s="190"/>
      <c r="P36" s="189"/>
      <c r="Q36" s="188"/>
      <c r="R36" s="190"/>
      <c r="S36" s="189"/>
      <c r="T36" s="188"/>
      <c r="U36" s="60"/>
      <c r="V36" s="101"/>
    </row>
    <row r="37" spans="2:22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60">
        <f t="shared" ref="U37:U39" si="2">IF(G37=0,0,+R37/G37)</f>
        <v>0.99942477876106195</v>
      </c>
      <c r="V37" s="101"/>
    </row>
    <row r="38" spans="2:22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60">
        <f t="shared" si="2"/>
        <v>0.99942477876106195</v>
      </c>
      <c r="V38" s="101"/>
    </row>
    <row r="39" spans="2:22" s="35" customFormat="1" ht="15" customHeigh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60">
        <f t="shared" si="2"/>
        <v>1</v>
      </c>
      <c r="V39" s="101"/>
    </row>
    <row r="40" spans="2:22">
      <c r="B40" s="29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  <c r="V40" s="101"/>
    </row>
    <row r="41" spans="2:22">
      <c r="B41" s="293" t="s">
        <v>39</v>
      </c>
      <c r="C41" s="221"/>
      <c r="D41" s="222"/>
      <c r="E41" s="293" t="s">
        <v>26</v>
      </c>
      <c r="F41" s="222"/>
      <c r="G41" s="294">
        <v>2</v>
      </c>
      <c r="H41" s="224"/>
      <c r="I41" s="294">
        <v>1</v>
      </c>
      <c r="J41" s="225"/>
      <c r="K41" s="224"/>
      <c r="L41" s="294">
        <v>1</v>
      </c>
      <c r="M41" s="225"/>
      <c r="N41" s="224"/>
      <c r="O41" s="294">
        <v>2</v>
      </c>
      <c r="P41" s="225"/>
      <c r="Q41" s="224"/>
      <c r="R41" s="294">
        <v>2</v>
      </c>
      <c r="S41" s="225"/>
      <c r="T41" s="224"/>
      <c r="U41" s="60">
        <f t="shared" si="0"/>
        <v>1</v>
      </c>
      <c r="V41" s="101"/>
    </row>
    <row r="42" spans="2:22">
      <c r="B42" s="29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  <c r="V42" s="101"/>
    </row>
    <row r="43" spans="2:22">
      <c r="B43" s="293" t="s">
        <v>41</v>
      </c>
      <c r="C43" s="221"/>
      <c r="D43" s="222"/>
      <c r="E43" s="293" t="s">
        <v>26</v>
      </c>
      <c r="F43" s="222"/>
      <c r="G43" s="294">
        <v>12</v>
      </c>
      <c r="H43" s="224"/>
      <c r="I43" s="294">
        <v>1</v>
      </c>
      <c r="J43" s="225"/>
      <c r="K43" s="224"/>
      <c r="L43" s="294">
        <v>1</v>
      </c>
      <c r="M43" s="225"/>
      <c r="N43" s="224"/>
      <c r="O43" s="294">
        <v>9</v>
      </c>
      <c r="P43" s="225"/>
      <c r="Q43" s="224"/>
      <c r="R43" s="294">
        <v>9</v>
      </c>
      <c r="S43" s="225"/>
      <c r="T43" s="224"/>
      <c r="U43" s="60">
        <f t="shared" si="0"/>
        <v>0.75</v>
      </c>
      <c r="V43" s="101"/>
    </row>
    <row r="44" spans="2:22">
      <c r="B44" s="293" t="s">
        <v>40</v>
      </c>
      <c r="C44" s="221"/>
      <c r="D44" s="222"/>
      <c r="E44" s="293" t="s">
        <v>26</v>
      </c>
      <c r="F44" s="222"/>
      <c r="G44" s="294">
        <v>5</v>
      </c>
      <c r="H44" s="224"/>
      <c r="I44" s="294">
        <v>1</v>
      </c>
      <c r="J44" s="225"/>
      <c r="K44" s="224"/>
      <c r="L44" s="294">
        <v>1</v>
      </c>
      <c r="M44" s="225"/>
      <c r="N44" s="224"/>
      <c r="O44" s="294">
        <v>4</v>
      </c>
      <c r="P44" s="225"/>
      <c r="Q44" s="224"/>
      <c r="R44" s="294">
        <v>4</v>
      </c>
      <c r="S44" s="225"/>
      <c r="T44" s="224"/>
      <c r="U44" s="60">
        <f t="shared" si="0"/>
        <v>0.8</v>
      </c>
      <c r="V44" s="101"/>
    </row>
    <row r="45" spans="2:22">
      <c r="B45" s="29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  <c r="V45" s="101"/>
    </row>
    <row r="46" spans="2:22" ht="15.75" thickBot="1">
      <c r="B46" s="300" t="s">
        <v>42</v>
      </c>
      <c r="C46" s="243"/>
      <c r="D46" s="244"/>
      <c r="E46" s="300" t="s">
        <v>26</v>
      </c>
      <c r="F46" s="244"/>
      <c r="G46" s="301">
        <v>1</v>
      </c>
      <c r="H46" s="246"/>
      <c r="I46" s="301">
        <v>0</v>
      </c>
      <c r="J46" s="247"/>
      <c r="K46" s="246"/>
      <c r="L46" s="301">
        <v>0</v>
      </c>
      <c r="M46" s="247"/>
      <c r="N46" s="246"/>
      <c r="O46" s="301">
        <v>0</v>
      </c>
      <c r="P46" s="247"/>
      <c r="Q46" s="246"/>
      <c r="R46" s="301">
        <v>0</v>
      </c>
      <c r="S46" s="247"/>
      <c r="T46" s="246"/>
      <c r="U46" s="60">
        <f t="shared" si="0"/>
        <v>0</v>
      </c>
      <c r="V46" s="101"/>
    </row>
    <row r="47" spans="2:22" ht="15.75" thickBot="1">
      <c r="B47" s="302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2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2" ht="15.75" thickBot="1">
      <c r="B49" s="296" t="s">
        <v>44</v>
      </c>
      <c r="C49" s="231"/>
      <c r="D49" s="231"/>
      <c r="E49" s="231"/>
      <c r="F49" s="231"/>
      <c r="G49" s="296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2" ht="15.75" thickBot="1">
      <c r="B50" s="231"/>
      <c r="C50" s="231"/>
      <c r="D50" s="231"/>
      <c r="E50" s="231"/>
      <c r="F50" s="231"/>
      <c r="G50" s="296" t="s">
        <v>19</v>
      </c>
      <c r="H50" s="231"/>
      <c r="I50" s="296" t="s">
        <v>17</v>
      </c>
      <c r="J50" s="231"/>
      <c r="K50" s="231"/>
      <c r="L50" s="231"/>
      <c r="M50" s="231"/>
      <c r="N50" s="231"/>
      <c r="O50" s="296" t="s">
        <v>18</v>
      </c>
      <c r="P50" s="231"/>
      <c r="Q50" s="231"/>
      <c r="R50" s="231"/>
      <c r="S50" s="231"/>
      <c r="T50" s="231"/>
      <c r="U50" s="231"/>
    </row>
    <row r="51" spans="2:22" ht="15.75" thickBot="1">
      <c r="B51" s="231"/>
      <c r="C51" s="231"/>
      <c r="D51" s="231"/>
      <c r="E51" s="231"/>
      <c r="F51" s="231"/>
      <c r="G51" s="231"/>
      <c r="H51" s="231"/>
      <c r="I51" s="296" t="s">
        <v>19</v>
      </c>
      <c r="J51" s="231"/>
      <c r="K51" s="231"/>
      <c r="L51" s="296" t="s">
        <v>46</v>
      </c>
      <c r="M51" s="231"/>
      <c r="N51" s="231"/>
      <c r="O51" s="296" t="s">
        <v>19</v>
      </c>
      <c r="P51" s="231"/>
      <c r="Q51" s="231"/>
      <c r="R51" s="296" t="s">
        <v>46</v>
      </c>
      <c r="S51" s="231"/>
      <c r="T51" s="231"/>
      <c r="U51" s="215" t="s">
        <v>21</v>
      </c>
    </row>
    <row r="52" spans="2:22" ht="15.75" thickBot="1">
      <c r="B52" s="231"/>
      <c r="C52" s="231"/>
      <c r="D52" s="231"/>
      <c r="E52" s="231"/>
      <c r="F52" s="231"/>
      <c r="G52" s="231"/>
      <c r="H52" s="231"/>
      <c r="I52" s="47" t="s">
        <v>47</v>
      </c>
      <c r="J52" s="47" t="s">
        <v>48</v>
      </c>
      <c r="K52" s="47" t="s">
        <v>49</v>
      </c>
      <c r="L52" s="47" t="s">
        <v>47</v>
      </c>
      <c r="M52" s="47" t="s">
        <v>48</v>
      </c>
      <c r="N52" s="47" t="s">
        <v>49</v>
      </c>
      <c r="O52" s="47" t="s">
        <v>47</v>
      </c>
      <c r="P52" s="47" t="s">
        <v>48</v>
      </c>
      <c r="Q52" s="47" t="s">
        <v>49</v>
      </c>
      <c r="R52" s="47" t="s">
        <v>47</v>
      </c>
      <c r="S52" s="47" t="s">
        <v>48</v>
      </c>
      <c r="T52" s="47" t="s">
        <v>49</v>
      </c>
      <c r="U52" s="216"/>
    </row>
    <row r="53" spans="2:22" ht="15.75" thickBot="1">
      <c r="B53" s="305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2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2">
      <c r="B55" s="306" t="s">
        <v>51</v>
      </c>
      <c r="C55" s="218"/>
      <c r="D55" s="218"/>
      <c r="E55" s="218"/>
      <c r="F55" s="219"/>
      <c r="G55" s="317">
        <v>6211</v>
      </c>
      <c r="H55" s="219"/>
      <c r="I55" s="187">
        <v>0</v>
      </c>
      <c r="J55" s="27">
        <v>0</v>
      </c>
      <c r="K55" s="6"/>
      <c r="L55" s="27">
        <v>0</v>
      </c>
      <c r="M55" s="27">
        <v>0</v>
      </c>
      <c r="N55" s="13"/>
      <c r="O55" s="26">
        <v>0</v>
      </c>
      <c r="P55" s="27">
        <v>6211</v>
      </c>
      <c r="Q55" s="6"/>
      <c r="R55" s="27">
        <v>0</v>
      </c>
      <c r="S55" s="27">
        <v>6211</v>
      </c>
      <c r="T55" s="13"/>
      <c r="U55" s="60">
        <f>IF(G55=0,0,(+R55+S55)/G55)</f>
        <v>1</v>
      </c>
      <c r="V55" s="101"/>
    </row>
    <row r="56" spans="2:22">
      <c r="B56" s="293" t="s">
        <v>52</v>
      </c>
      <c r="C56" s="221"/>
      <c r="D56" s="221"/>
      <c r="E56" s="221"/>
      <c r="F56" s="222"/>
      <c r="G56" s="316">
        <v>245280</v>
      </c>
      <c r="H56" s="222"/>
      <c r="I56" s="179">
        <v>20440</v>
      </c>
      <c r="J56" s="29">
        <v>0</v>
      </c>
      <c r="K56" s="7"/>
      <c r="L56" s="29">
        <v>13558.74</v>
      </c>
      <c r="M56" s="29">
        <v>0</v>
      </c>
      <c r="N56" s="14"/>
      <c r="O56" s="28">
        <v>183960</v>
      </c>
      <c r="P56" s="29">
        <v>0</v>
      </c>
      <c r="Q56" s="7"/>
      <c r="R56" s="29">
        <v>174102.83</v>
      </c>
      <c r="S56" s="29">
        <v>0</v>
      </c>
      <c r="T56" s="14"/>
      <c r="U56" s="60">
        <f t="shared" ref="U56:U83" si="3">IF(G56=0,0,(+R56+S56)/G56)</f>
        <v>0.70981258153946503</v>
      </c>
      <c r="V56" s="101"/>
    </row>
    <row r="57" spans="2:22">
      <c r="B57" s="293" t="s">
        <v>53</v>
      </c>
      <c r="C57" s="221"/>
      <c r="D57" s="221"/>
      <c r="E57" s="221"/>
      <c r="F57" s="222"/>
      <c r="G57" s="316">
        <v>20440</v>
      </c>
      <c r="H57" s="222"/>
      <c r="I57" s="179">
        <v>0</v>
      </c>
      <c r="J57" s="29">
        <v>0</v>
      </c>
      <c r="K57" s="7"/>
      <c r="L57" s="29">
        <v>0</v>
      </c>
      <c r="M57" s="29">
        <v>0</v>
      </c>
      <c r="N57" s="14"/>
      <c r="O57" s="28">
        <v>0</v>
      </c>
      <c r="P57" s="29">
        <v>0</v>
      </c>
      <c r="Q57" s="7"/>
      <c r="R57" s="29">
        <v>0</v>
      </c>
      <c r="S57" s="29">
        <v>0</v>
      </c>
      <c r="T57" s="14"/>
      <c r="U57" s="60">
        <f t="shared" si="3"/>
        <v>0</v>
      </c>
      <c r="V57" s="101"/>
    </row>
    <row r="58" spans="2:22">
      <c r="B58" s="293" t="s">
        <v>54</v>
      </c>
      <c r="C58" s="221"/>
      <c r="D58" s="221"/>
      <c r="E58" s="221"/>
      <c r="F58" s="222"/>
      <c r="G58" s="316">
        <v>10000</v>
      </c>
      <c r="H58" s="222"/>
      <c r="I58" s="179">
        <v>3000</v>
      </c>
      <c r="J58" s="29">
        <v>0</v>
      </c>
      <c r="K58" s="7"/>
      <c r="L58" s="29">
        <v>0</v>
      </c>
      <c r="M58" s="29">
        <v>0</v>
      </c>
      <c r="N58" s="14"/>
      <c r="O58" s="28">
        <v>6000</v>
      </c>
      <c r="P58" s="29">
        <v>0</v>
      </c>
      <c r="Q58" s="7"/>
      <c r="R58" s="29">
        <v>5350</v>
      </c>
      <c r="S58" s="29">
        <v>0</v>
      </c>
      <c r="T58" s="14"/>
      <c r="U58" s="60">
        <f t="shared" si="3"/>
        <v>0.53500000000000003</v>
      </c>
      <c r="V58" s="101"/>
    </row>
    <row r="59" spans="2:22">
      <c r="B59" s="293" t="s">
        <v>55</v>
      </c>
      <c r="C59" s="221"/>
      <c r="D59" s="221"/>
      <c r="E59" s="221"/>
      <c r="F59" s="222"/>
      <c r="G59" s="316">
        <v>20.3</v>
      </c>
      <c r="H59" s="222"/>
      <c r="I59" s="28">
        <v>0</v>
      </c>
      <c r="J59" s="29">
        <v>0</v>
      </c>
      <c r="K59" s="7"/>
      <c r="L59" s="29">
        <v>6</v>
      </c>
      <c r="M59" s="29">
        <v>0</v>
      </c>
      <c r="N59" s="14"/>
      <c r="O59" s="28">
        <v>0</v>
      </c>
      <c r="P59" s="29">
        <v>0</v>
      </c>
      <c r="Q59" s="7"/>
      <c r="R59" s="29">
        <v>6</v>
      </c>
      <c r="S59" s="29">
        <v>0</v>
      </c>
      <c r="T59" s="14"/>
      <c r="U59" s="60">
        <f t="shared" si="3"/>
        <v>0.29556650246305416</v>
      </c>
      <c r="V59" s="101"/>
    </row>
    <row r="60" spans="2:22">
      <c r="B60" s="293" t="s">
        <v>56</v>
      </c>
      <c r="C60" s="221"/>
      <c r="D60" s="221"/>
      <c r="E60" s="221"/>
      <c r="F60" s="222"/>
      <c r="G60" s="316">
        <v>3500</v>
      </c>
      <c r="H60" s="222"/>
      <c r="I60" s="28">
        <v>0</v>
      </c>
      <c r="J60" s="29">
        <v>0</v>
      </c>
      <c r="K60" s="7"/>
      <c r="L60" s="29">
        <v>0</v>
      </c>
      <c r="M60" s="29">
        <v>0</v>
      </c>
      <c r="N60" s="14"/>
      <c r="O60" s="28">
        <v>3500</v>
      </c>
      <c r="P60" s="29">
        <v>0</v>
      </c>
      <c r="Q60" s="7"/>
      <c r="R60" s="29">
        <v>3276</v>
      </c>
      <c r="S60" s="29">
        <v>0</v>
      </c>
      <c r="T60" s="14"/>
      <c r="U60" s="60">
        <f t="shared" si="3"/>
        <v>0.93600000000000005</v>
      </c>
      <c r="V60" s="101"/>
    </row>
    <row r="61" spans="2:22" ht="15.75" thickBot="1">
      <c r="B61" s="300" t="s">
        <v>57</v>
      </c>
      <c r="C61" s="243"/>
      <c r="D61" s="243"/>
      <c r="E61" s="243"/>
      <c r="F61" s="244"/>
      <c r="G61" s="318">
        <v>90910</v>
      </c>
      <c r="H61" s="244"/>
      <c r="I61" s="30">
        <v>0</v>
      </c>
      <c r="J61" s="31">
        <v>0</v>
      </c>
      <c r="K61" s="8"/>
      <c r="L61" s="31">
        <v>0</v>
      </c>
      <c r="M61" s="31">
        <v>0</v>
      </c>
      <c r="N61" s="15"/>
      <c r="O61" s="30">
        <v>45910</v>
      </c>
      <c r="P61" s="31">
        <v>45000</v>
      </c>
      <c r="Q61" s="8"/>
      <c r="R61" s="31">
        <v>45910</v>
      </c>
      <c r="S61" s="31">
        <v>45000</v>
      </c>
      <c r="T61" s="15"/>
      <c r="U61" s="60">
        <f t="shared" si="3"/>
        <v>1</v>
      </c>
      <c r="V61" s="101"/>
    </row>
    <row r="62" spans="2:22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7"/>
      <c r="P62" s="167"/>
      <c r="Q62" s="58"/>
      <c r="R62" s="58"/>
      <c r="S62" s="58"/>
      <c r="T62" s="58"/>
      <c r="U62" s="64"/>
      <c r="V62" s="101"/>
    </row>
    <row r="63" spans="2:22" ht="15.75" thickBot="1">
      <c r="B63" s="309" t="s">
        <v>58</v>
      </c>
      <c r="C63" s="251"/>
      <c r="D63" s="251"/>
      <c r="E63" s="251"/>
      <c r="F63" s="252"/>
      <c r="G63" s="319">
        <v>800</v>
      </c>
      <c r="H63" s="252"/>
      <c r="I63" s="32">
        <v>0</v>
      </c>
      <c r="J63" s="33">
        <v>0</v>
      </c>
      <c r="K63" s="42"/>
      <c r="L63" s="33">
        <v>0</v>
      </c>
      <c r="M63" s="33">
        <v>0</v>
      </c>
      <c r="N63" s="43"/>
      <c r="O63" s="32">
        <v>800</v>
      </c>
      <c r="P63" s="33">
        <v>0</v>
      </c>
      <c r="Q63" s="42"/>
      <c r="R63" s="33">
        <v>800</v>
      </c>
      <c r="S63" s="33">
        <v>0</v>
      </c>
      <c r="T63" s="43"/>
      <c r="U63" s="60">
        <f t="shared" si="3"/>
        <v>1</v>
      </c>
      <c r="V63" s="101"/>
    </row>
    <row r="64" spans="2:22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67"/>
      <c r="P64" s="167"/>
      <c r="Q64" s="58"/>
      <c r="R64" s="58"/>
      <c r="S64" s="58"/>
      <c r="T64" s="58"/>
      <c r="U64" s="64"/>
      <c r="V64" s="101"/>
    </row>
    <row r="65" spans="2:22" ht="15.75" thickBot="1">
      <c r="B65" s="309" t="s">
        <v>59</v>
      </c>
      <c r="C65" s="251"/>
      <c r="D65" s="251"/>
      <c r="E65" s="251"/>
      <c r="F65" s="252"/>
      <c r="G65" s="319">
        <v>49700</v>
      </c>
      <c r="H65" s="252"/>
      <c r="I65" s="32">
        <v>0</v>
      </c>
      <c r="J65" s="33">
        <v>0</v>
      </c>
      <c r="K65" s="42"/>
      <c r="L65" s="33">
        <v>0</v>
      </c>
      <c r="M65" s="33">
        <v>0</v>
      </c>
      <c r="N65" s="43"/>
      <c r="O65" s="32">
        <v>49700</v>
      </c>
      <c r="P65" s="33">
        <v>0</v>
      </c>
      <c r="Q65" s="42"/>
      <c r="R65" s="33">
        <v>49700</v>
      </c>
      <c r="S65" s="33">
        <v>0</v>
      </c>
      <c r="T65" s="43"/>
      <c r="U65" s="65">
        <f t="shared" si="3"/>
        <v>1</v>
      </c>
      <c r="V65" s="101"/>
    </row>
    <row r="66" spans="2:22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67"/>
      <c r="P66" s="167"/>
      <c r="Q66" s="58"/>
      <c r="R66" s="58"/>
      <c r="S66" s="58"/>
      <c r="T66" s="58"/>
      <c r="U66" s="64"/>
      <c r="V66" s="101"/>
    </row>
    <row r="67" spans="2:22">
      <c r="B67" s="306" t="s">
        <v>60</v>
      </c>
      <c r="C67" s="218"/>
      <c r="D67" s="218"/>
      <c r="E67" s="218"/>
      <c r="F67" s="219"/>
      <c r="G67" s="317">
        <v>2000</v>
      </c>
      <c r="H67" s="219"/>
      <c r="I67" s="26">
        <v>0</v>
      </c>
      <c r="J67" s="27">
        <v>0</v>
      </c>
      <c r="K67" s="6"/>
      <c r="L67" s="27">
        <v>2000</v>
      </c>
      <c r="M67" s="27">
        <v>0</v>
      </c>
      <c r="N67" s="13"/>
      <c r="O67" s="26">
        <v>1000</v>
      </c>
      <c r="P67" s="27">
        <v>0</v>
      </c>
      <c r="Q67" s="6"/>
      <c r="R67" s="27">
        <v>2000</v>
      </c>
      <c r="S67" s="27">
        <v>0</v>
      </c>
      <c r="T67" s="13"/>
      <c r="U67" s="66">
        <f t="shared" si="3"/>
        <v>1</v>
      </c>
      <c r="V67" s="101"/>
    </row>
    <row r="68" spans="2:22" ht="15.75" thickBot="1">
      <c r="B68" s="300" t="s">
        <v>61</v>
      </c>
      <c r="C68" s="243"/>
      <c r="D68" s="243"/>
      <c r="E68" s="243"/>
      <c r="F68" s="244"/>
      <c r="G68" s="318">
        <v>6875</v>
      </c>
      <c r="H68" s="244"/>
      <c r="I68" s="30">
        <v>0</v>
      </c>
      <c r="J68" s="182">
        <v>1250</v>
      </c>
      <c r="K68" s="8"/>
      <c r="L68" s="31">
        <v>0</v>
      </c>
      <c r="M68" s="31">
        <v>832</v>
      </c>
      <c r="N68" s="15"/>
      <c r="O68" s="30">
        <v>0</v>
      </c>
      <c r="P68" s="31">
        <v>6250</v>
      </c>
      <c r="Q68" s="8"/>
      <c r="R68" s="31">
        <v>0</v>
      </c>
      <c r="S68" s="31">
        <v>4633</v>
      </c>
      <c r="T68" s="15"/>
      <c r="U68" s="65">
        <f t="shared" si="3"/>
        <v>0.6738909090909091</v>
      </c>
      <c r="V68" s="101"/>
    </row>
    <row r="69" spans="2:22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183"/>
      <c r="K69" s="58"/>
      <c r="L69" s="58"/>
      <c r="M69" s="58"/>
      <c r="N69" s="58"/>
      <c r="O69" s="167"/>
      <c r="P69" s="167"/>
      <c r="Q69" s="58"/>
      <c r="R69" s="58"/>
      <c r="S69" s="58"/>
      <c r="T69" s="58"/>
      <c r="U69" s="64"/>
      <c r="V69" s="101"/>
    </row>
    <row r="70" spans="2:22">
      <c r="B70" s="306" t="s">
        <v>62</v>
      </c>
      <c r="C70" s="218"/>
      <c r="D70" s="218"/>
      <c r="E70" s="218"/>
      <c r="F70" s="219"/>
      <c r="G70" s="317">
        <v>2000</v>
      </c>
      <c r="H70" s="219"/>
      <c r="I70" s="26">
        <v>0</v>
      </c>
      <c r="J70" s="181">
        <v>0</v>
      </c>
      <c r="K70" s="6"/>
      <c r="L70" s="27">
        <v>0</v>
      </c>
      <c r="M70" s="27">
        <v>0</v>
      </c>
      <c r="N70" s="13"/>
      <c r="O70" s="26">
        <v>0</v>
      </c>
      <c r="P70" s="27">
        <v>2000</v>
      </c>
      <c r="Q70" s="6"/>
      <c r="R70" s="27">
        <v>0</v>
      </c>
      <c r="S70" s="27">
        <v>1000</v>
      </c>
      <c r="T70" s="13"/>
      <c r="U70" s="66">
        <f t="shared" si="3"/>
        <v>0.5</v>
      </c>
      <c r="V70" s="101"/>
    </row>
    <row r="71" spans="2:22">
      <c r="B71" s="293" t="s">
        <v>53</v>
      </c>
      <c r="C71" s="221"/>
      <c r="D71" s="221"/>
      <c r="E71" s="221"/>
      <c r="F71" s="222"/>
      <c r="G71" s="316">
        <v>2000</v>
      </c>
      <c r="H71" s="222"/>
      <c r="I71" s="28">
        <v>0</v>
      </c>
      <c r="J71" s="180">
        <v>0</v>
      </c>
      <c r="K71" s="7"/>
      <c r="L71" s="29">
        <v>0</v>
      </c>
      <c r="M71" s="29">
        <v>0</v>
      </c>
      <c r="N71" s="14"/>
      <c r="O71" s="28">
        <v>0</v>
      </c>
      <c r="P71" s="29">
        <v>0</v>
      </c>
      <c r="Q71" s="7"/>
      <c r="R71" s="29">
        <v>0</v>
      </c>
      <c r="S71" s="29">
        <v>0</v>
      </c>
      <c r="T71" s="14"/>
      <c r="U71" s="60">
        <f t="shared" si="3"/>
        <v>0</v>
      </c>
      <c r="V71" s="101"/>
    </row>
    <row r="72" spans="2:22">
      <c r="B72" s="293" t="s">
        <v>63</v>
      </c>
      <c r="C72" s="221"/>
      <c r="D72" s="221"/>
      <c r="E72" s="221"/>
      <c r="F72" s="222"/>
      <c r="G72" s="316">
        <v>9000</v>
      </c>
      <c r="H72" s="222"/>
      <c r="I72" s="28">
        <v>0</v>
      </c>
      <c r="J72" s="180">
        <v>0</v>
      </c>
      <c r="K72" s="7"/>
      <c r="L72" s="29">
        <v>0</v>
      </c>
      <c r="M72" s="29">
        <v>0</v>
      </c>
      <c r="N72" s="14"/>
      <c r="O72" s="28">
        <v>0</v>
      </c>
      <c r="P72" s="29">
        <v>9000</v>
      </c>
      <c r="Q72" s="7"/>
      <c r="R72" s="29">
        <v>0</v>
      </c>
      <c r="S72" s="29">
        <v>9000</v>
      </c>
      <c r="T72" s="14"/>
      <c r="U72" s="60">
        <f t="shared" si="3"/>
        <v>1</v>
      </c>
      <c r="V72" s="101"/>
    </row>
    <row r="73" spans="2:22">
      <c r="B73" s="293" t="s">
        <v>64</v>
      </c>
      <c r="C73" s="221"/>
      <c r="D73" s="221"/>
      <c r="E73" s="221"/>
      <c r="F73" s="222"/>
      <c r="G73" s="316">
        <v>10500</v>
      </c>
      <c r="H73" s="222"/>
      <c r="I73" s="28">
        <v>0</v>
      </c>
      <c r="J73" s="180">
        <v>0</v>
      </c>
      <c r="K73" s="7"/>
      <c r="L73" s="29">
        <v>0</v>
      </c>
      <c r="M73" s="29">
        <v>0</v>
      </c>
      <c r="N73" s="14"/>
      <c r="O73" s="28">
        <v>0</v>
      </c>
      <c r="P73" s="29">
        <v>10500</v>
      </c>
      <c r="Q73" s="7"/>
      <c r="R73" s="29">
        <v>0</v>
      </c>
      <c r="S73" s="29">
        <v>10500</v>
      </c>
      <c r="T73" s="14"/>
      <c r="U73" s="60">
        <f t="shared" si="3"/>
        <v>1</v>
      </c>
      <c r="V73" s="101"/>
    </row>
    <row r="74" spans="2:22">
      <c r="B74" s="293" t="s">
        <v>65</v>
      </c>
      <c r="C74" s="221"/>
      <c r="D74" s="221"/>
      <c r="E74" s="221"/>
      <c r="F74" s="222"/>
      <c r="G74" s="316">
        <v>20592</v>
      </c>
      <c r="H74" s="222"/>
      <c r="I74" s="28">
        <v>0</v>
      </c>
      <c r="J74" s="180">
        <v>0</v>
      </c>
      <c r="K74" s="7"/>
      <c r="L74" s="29">
        <v>0</v>
      </c>
      <c r="M74" s="29">
        <v>0</v>
      </c>
      <c r="N74" s="14"/>
      <c r="O74" s="28">
        <v>20592</v>
      </c>
      <c r="P74" s="29">
        <v>0</v>
      </c>
      <c r="Q74" s="7"/>
      <c r="R74" s="29">
        <v>19380.13</v>
      </c>
      <c r="S74" s="29">
        <v>0</v>
      </c>
      <c r="T74" s="14"/>
      <c r="U74" s="60">
        <f t="shared" si="3"/>
        <v>0.94114850427350427</v>
      </c>
      <c r="V74" s="101"/>
    </row>
    <row r="75" spans="2:22">
      <c r="B75" s="293" t="s">
        <v>66</v>
      </c>
      <c r="C75" s="221"/>
      <c r="D75" s="221"/>
      <c r="E75" s="221"/>
      <c r="F75" s="222"/>
      <c r="G75" s="316">
        <v>2400</v>
      </c>
      <c r="H75" s="222"/>
      <c r="I75" s="28">
        <v>0</v>
      </c>
      <c r="J75" s="180">
        <v>200</v>
      </c>
      <c r="K75" s="7"/>
      <c r="L75" s="29">
        <v>0</v>
      </c>
      <c r="M75" s="29">
        <v>43.5</v>
      </c>
      <c r="N75" s="14"/>
      <c r="O75" s="28">
        <v>0</v>
      </c>
      <c r="P75" s="29">
        <v>1800</v>
      </c>
      <c r="Q75" s="7"/>
      <c r="R75" s="29">
        <v>0</v>
      </c>
      <c r="S75" s="29">
        <v>725</v>
      </c>
      <c r="T75" s="14"/>
      <c r="U75" s="60">
        <f t="shared" si="3"/>
        <v>0.30208333333333331</v>
      </c>
      <c r="V75" s="101"/>
    </row>
    <row r="76" spans="2:22" ht="15.75" thickBot="1">
      <c r="B76" s="300" t="s">
        <v>67</v>
      </c>
      <c r="C76" s="243"/>
      <c r="D76" s="243"/>
      <c r="E76" s="243"/>
      <c r="F76" s="244"/>
      <c r="G76" s="318">
        <v>1500</v>
      </c>
      <c r="H76" s="244"/>
      <c r="I76" s="30">
        <v>0</v>
      </c>
      <c r="J76" s="31">
        <v>0</v>
      </c>
      <c r="K76" s="8"/>
      <c r="L76" s="31">
        <v>0</v>
      </c>
      <c r="M76" s="31">
        <v>0</v>
      </c>
      <c r="N76" s="15"/>
      <c r="O76" s="30">
        <v>0</v>
      </c>
      <c r="P76" s="31">
        <v>1500</v>
      </c>
      <c r="Q76" s="8"/>
      <c r="R76" s="31">
        <v>0</v>
      </c>
      <c r="S76" s="31">
        <v>0</v>
      </c>
      <c r="T76" s="15"/>
      <c r="U76" s="65">
        <f t="shared" si="3"/>
        <v>0</v>
      </c>
      <c r="V76" s="101"/>
    </row>
    <row r="77" spans="2:22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  <c r="V77" s="101"/>
    </row>
    <row r="78" spans="2:22">
      <c r="B78" s="306" t="s">
        <v>84</v>
      </c>
      <c r="C78" s="218"/>
      <c r="D78" s="218"/>
      <c r="E78" s="218"/>
      <c r="F78" s="219"/>
      <c r="G78" s="317">
        <v>11500</v>
      </c>
      <c r="H78" s="219"/>
      <c r="I78" s="26">
        <v>0</v>
      </c>
      <c r="J78" s="27">
        <v>0</v>
      </c>
      <c r="K78" s="6"/>
      <c r="L78" s="27">
        <v>3221.24</v>
      </c>
      <c r="M78" s="27">
        <v>0</v>
      </c>
      <c r="N78" s="13"/>
      <c r="O78" s="26">
        <v>11500</v>
      </c>
      <c r="P78" s="27">
        <v>0</v>
      </c>
      <c r="Q78" s="6"/>
      <c r="R78" s="27">
        <v>11500</v>
      </c>
      <c r="S78" s="27">
        <v>0</v>
      </c>
      <c r="T78" s="13"/>
      <c r="U78" s="66">
        <f t="shared" si="3"/>
        <v>1</v>
      </c>
      <c r="V78" s="101"/>
    </row>
    <row r="79" spans="2:22">
      <c r="B79" s="293" t="s">
        <v>85</v>
      </c>
      <c r="C79" s="221"/>
      <c r="D79" s="221"/>
      <c r="E79" s="221"/>
      <c r="F79" s="222"/>
      <c r="G79" s="316">
        <v>20440</v>
      </c>
      <c r="H79" s="222"/>
      <c r="I79" s="28">
        <v>0</v>
      </c>
      <c r="J79" s="29">
        <v>0</v>
      </c>
      <c r="K79" s="7"/>
      <c r="L79" s="29">
        <v>0</v>
      </c>
      <c r="M79" s="29">
        <v>0</v>
      </c>
      <c r="N79" s="14"/>
      <c r="O79" s="28">
        <v>0</v>
      </c>
      <c r="P79" s="29">
        <v>0</v>
      </c>
      <c r="Q79" s="7"/>
      <c r="R79" s="29">
        <v>0</v>
      </c>
      <c r="S79" s="29">
        <v>0</v>
      </c>
      <c r="T79" s="14"/>
      <c r="U79" s="60">
        <f t="shared" si="3"/>
        <v>0</v>
      </c>
      <c r="V79" s="101"/>
    </row>
    <row r="80" spans="2:22">
      <c r="B80" s="293" t="s">
        <v>69</v>
      </c>
      <c r="C80" s="221"/>
      <c r="D80" s="221"/>
      <c r="E80" s="221"/>
      <c r="F80" s="222"/>
      <c r="G80" s="316">
        <v>82984</v>
      </c>
      <c r="H80" s="222"/>
      <c r="I80" s="28">
        <v>0</v>
      </c>
      <c r="J80" s="29">
        <v>0</v>
      </c>
      <c r="K80" s="7"/>
      <c r="L80" s="29">
        <v>3234</v>
      </c>
      <c r="M80" s="29">
        <v>0</v>
      </c>
      <c r="N80" s="14"/>
      <c r="O80" s="28">
        <v>40000</v>
      </c>
      <c r="P80" s="29">
        <v>42984</v>
      </c>
      <c r="Q80" s="7"/>
      <c r="R80" s="29">
        <v>40000</v>
      </c>
      <c r="S80" s="29">
        <v>42984</v>
      </c>
      <c r="T80" s="14"/>
      <c r="U80" s="60">
        <f t="shared" si="3"/>
        <v>1</v>
      </c>
      <c r="V80" s="101"/>
    </row>
    <row r="81" spans="2:24">
      <c r="B81" s="293" t="s">
        <v>86</v>
      </c>
      <c r="C81" s="221"/>
      <c r="D81" s="221"/>
      <c r="E81" s="221"/>
      <c r="F81" s="222"/>
      <c r="G81" s="316">
        <v>14052</v>
      </c>
      <c r="H81" s="222"/>
      <c r="I81" s="28">
        <v>0</v>
      </c>
      <c r="J81" s="29">
        <v>0</v>
      </c>
      <c r="K81" s="7"/>
      <c r="L81" s="29">
        <v>0</v>
      </c>
      <c r="M81" s="29">
        <v>0</v>
      </c>
      <c r="N81" s="14"/>
      <c r="O81" s="28">
        <v>0</v>
      </c>
      <c r="P81" s="29">
        <v>0</v>
      </c>
      <c r="Q81" s="7"/>
      <c r="R81" s="29">
        <v>0</v>
      </c>
      <c r="S81" s="29">
        <v>0</v>
      </c>
      <c r="T81" s="14"/>
      <c r="U81" s="60">
        <f t="shared" si="3"/>
        <v>0</v>
      </c>
      <c r="V81" s="101"/>
    </row>
    <row r="82" spans="2:24">
      <c r="B82" s="293" t="s">
        <v>87</v>
      </c>
      <c r="C82" s="221"/>
      <c r="D82" s="221"/>
      <c r="E82" s="221"/>
      <c r="F82" s="222"/>
      <c r="G82" s="316">
        <v>14820</v>
      </c>
      <c r="H82" s="222"/>
      <c r="I82" s="28">
        <v>0</v>
      </c>
      <c r="J82" s="29">
        <v>0</v>
      </c>
      <c r="K82" s="7"/>
      <c r="L82" s="29">
        <v>14820</v>
      </c>
      <c r="M82" s="29">
        <v>0</v>
      </c>
      <c r="N82" s="14"/>
      <c r="O82" s="28">
        <v>14820</v>
      </c>
      <c r="P82" s="29">
        <v>0</v>
      </c>
      <c r="Q82" s="7"/>
      <c r="R82" s="29">
        <v>14820</v>
      </c>
      <c r="S82" s="29">
        <v>0</v>
      </c>
      <c r="T82" s="14"/>
      <c r="U82" s="60">
        <f t="shared" si="3"/>
        <v>1</v>
      </c>
      <c r="V82" s="101"/>
    </row>
    <row r="83" spans="2:24" ht="15.75" thickBot="1">
      <c r="B83" s="300" t="s">
        <v>70</v>
      </c>
      <c r="C83" s="243"/>
      <c r="D83" s="243"/>
      <c r="E83" s="243"/>
      <c r="F83" s="244"/>
      <c r="G83" s="318">
        <v>13000</v>
      </c>
      <c r="H83" s="244"/>
      <c r="I83" s="184">
        <v>13000</v>
      </c>
      <c r="J83" s="31">
        <v>0</v>
      </c>
      <c r="K83" s="8"/>
      <c r="L83" s="31">
        <v>13000</v>
      </c>
      <c r="M83" s="31">
        <v>0</v>
      </c>
      <c r="N83" s="15"/>
      <c r="O83" s="30">
        <v>13000</v>
      </c>
      <c r="P83" s="31">
        <v>0</v>
      </c>
      <c r="Q83" s="8"/>
      <c r="R83" s="31">
        <v>13000</v>
      </c>
      <c r="S83" s="31">
        <v>0</v>
      </c>
      <c r="T83" s="15"/>
      <c r="U83" s="65">
        <f t="shared" si="3"/>
        <v>1</v>
      </c>
      <c r="V83" s="101"/>
    </row>
    <row r="84" spans="2:24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36440</v>
      </c>
      <c r="J84" s="12">
        <f>SUM(J55:J83)</f>
        <v>1450</v>
      </c>
      <c r="K84" s="12">
        <f>SUM(K55:K83)</f>
        <v>0</v>
      </c>
      <c r="L84" s="12">
        <f>SUM(L55:L83)</f>
        <v>49839.979999999996</v>
      </c>
      <c r="M84" s="12">
        <f>SUM(M55:M83)</f>
        <v>875.5</v>
      </c>
      <c r="N84" s="42"/>
      <c r="O84" s="12">
        <f t="shared" ref="O84:T84" si="4">SUM(O55:O83)</f>
        <v>390782</v>
      </c>
      <c r="P84" s="12">
        <f t="shared" si="4"/>
        <v>125245</v>
      </c>
      <c r="Q84" s="12">
        <f t="shared" si="4"/>
        <v>0</v>
      </c>
      <c r="R84" s="12">
        <f t="shared" si="4"/>
        <v>379844.95999999996</v>
      </c>
      <c r="S84" s="12">
        <f t="shared" si="4"/>
        <v>120053</v>
      </c>
      <c r="T84" s="12">
        <f t="shared" si="4"/>
        <v>0</v>
      </c>
      <c r="U84" s="65">
        <v>0.78039999999999998</v>
      </c>
    </row>
    <row r="85" spans="2:24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4" ht="15.75" thickBot="1">
      <c r="B86" s="296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4" ht="15.75" thickBot="1">
      <c r="B87" s="231"/>
      <c r="C87" s="231"/>
      <c r="D87" s="296" t="s">
        <v>16</v>
      </c>
      <c r="E87" s="231"/>
      <c r="F87" s="231"/>
      <c r="G87" s="231"/>
      <c r="H87" s="231"/>
      <c r="I87" s="231"/>
      <c r="J87" s="296" t="s">
        <v>72</v>
      </c>
      <c r="K87" s="231"/>
      <c r="L87" s="231"/>
      <c r="M87" s="231"/>
      <c r="N87" s="231"/>
      <c r="O87" s="231"/>
      <c r="P87" s="296" t="s">
        <v>18</v>
      </c>
      <c r="Q87" s="231"/>
      <c r="R87" s="231"/>
      <c r="S87" s="231"/>
      <c r="T87" s="231"/>
      <c r="U87" s="231"/>
    </row>
    <row r="88" spans="2:24" ht="15.75" thickBot="1">
      <c r="B88" s="231"/>
      <c r="C88" s="231"/>
      <c r="D88" s="296" t="s">
        <v>47</v>
      </c>
      <c r="E88" s="231"/>
      <c r="F88" s="296" t="s">
        <v>48</v>
      </c>
      <c r="G88" s="231"/>
      <c r="H88" s="296" t="s">
        <v>49</v>
      </c>
      <c r="I88" s="231"/>
      <c r="J88" s="296" t="s">
        <v>47</v>
      </c>
      <c r="K88" s="231"/>
      <c r="L88" s="296" t="s">
        <v>48</v>
      </c>
      <c r="M88" s="231"/>
      <c r="N88" s="296" t="s">
        <v>49</v>
      </c>
      <c r="O88" s="231"/>
      <c r="P88" s="296" t="s">
        <v>47</v>
      </c>
      <c r="Q88" s="231"/>
      <c r="R88" s="296" t="s">
        <v>48</v>
      </c>
      <c r="S88" s="231"/>
      <c r="T88" s="296" t="s">
        <v>49</v>
      </c>
      <c r="U88" s="231"/>
    </row>
    <row r="89" spans="2:24" ht="15.75" thickBot="1">
      <c r="B89" s="312" t="s">
        <v>73</v>
      </c>
      <c r="C89" s="231"/>
      <c r="D89" s="311">
        <v>400240</v>
      </c>
      <c r="E89" s="231"/>
      <c r="F89" s="311">
        <v>83488.3</v>
      </c>
      <c r="G89" s="231"/>
      <c r="H89" s="311"/>
      <c r="I89" s="231"/>
      <c r="J89" s="311">
        <v>15564.74</v>
      </c>
      <c r="K89" s="231"/>
      <c r="L89" s="311">
        <v>875.5</v>
      </c>
      <c r="M89" s="231"/>
      <c r="N89" s="311"/>
      <c r="O89" s="231"/>
      <c r="P89" s="311">
        <v>300524.96000000002</v>
      </c>
      <c r="Q89" s="231"/>
      <c r="R89" s="311">
        <v>77069</v>
      </c>
      <c r="S89" s="231"/>
      <c r="T89" s="311"/>
      <c r="U89" s="231"/>
    </row>
    <row r="90" spans="2:24" ht="15.75" thickBot="1">
      <c r="B90" s="312" t="s">
        <v>74</v>
      </c>
      <c r="C90" s="231"/>
      <c r="D90" s="311">
        <v>99760</v>
      </c>
      <c r="E90" s="231"/>
      <c r="F90" s="311">
        <v>57036</v>
      </c>
      <c r="G90" s="231"/>
      <c r="H90" s="311"/>
      <c r="I90" s="231"/>
      <c r="J90" s="311">
        <v>34275.24</v>
      </c>
      <c r="K90" s="231"/>
      <c r="L90" s="311">
        <v>0</v>
      </c>
      <c r="M90" s="231"/>
      <c r="N90" s="311"/>
      <c r="O90" s="231"/>
      <c r="P90" s="311">
        <v>79320</v>
      </c>
      <c r="Q90" s="231"/>
      <c r="R90" s="311">
        <v>42984</v>
      </c>
      <c r="S90" s="231"/>
      <c r="T90" s="311"/>
      <c r="U90" s="231"/>
    </row>
    <row r="91" spans="2:24" ht="15.75" thickBot="1">
      <c r="B91" s="312" t="s">
        <v>43</v>
      </c>
      <c r="C91" s="231"/>
      <c r="D91" s="311">
        <f>SUM(D89,D90)</f>
        <v>500000</v>
      </c>
      <c r="E91" s="231"/>
      <c r="F91" s="311">
        <f>SUM(F89,F90)</f>
        <v>140524.29999999999</v>
      </c>
      <c r="G91" s="231"/>
      <c r="H91" s="311"/>
      <c r="I91" s="231"/>
      <c r="J91" s="311">
        <f>SUM(J89,J90)</f>
        <v>49839.979999999996</v>
      </c>
      <c r="K91" s="231"/>
      <c r="L91" s="311">
        <f>SUM(L89,L90)</f>
        <v>875.5</v>
      </c>
      <c r="M91" s="231"/>
      <c r="N91" s="311"/>
      <c r="O91" s="231"/>
      <c r="P91" s="311">
        <f>SUM(P89,P90)</f>
        <v>379844.96</v>
      </c>
      <c r="Q91" s="231"/>
      <c r="R91" s="311">
        <f>SUM(R89,R90)</f>
        <v>120053</v>
      </c>
      <c r="S91" s="231"/>
      <c r="T91" s="311"/>
      <c r="U91" s="231"/>
    </row>
    <row r="93" spans="2:24">
      <c r="P93" s="100"/>
      <c r="Q93" s="100"/>
      <c r="R93" s="100"/>
      <c r="S93" s="100"/>
      <c r="T93" s="100"/>
      <c r="U93" s="100"/>
      <c r="V93" s="100"/>
      <c r="W93" s="100"/>
      <c r="X93" s="100"/>
    </row>
    <row r="94" spans="2:24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4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4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110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  <row r="119" spans="2:2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</sheetData>
  <mergeCells count="304">
    <mergeCell ref="B4:U4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B26:D26"/>
    <mergeCell ref="B27:D27"/>
    <mergeCell ref="E27:F27"/>
    <mergeCell ref="G27:H27"/>
    <mergeCell ref="I27:K27"/>
    <mergeCell ref="L27:N27"/>
    <mergeCell ref="O27:Q27"/>
    <mergeCell ref="R27:T27"/>
    <mergeCell ref="R25:T25"/>
    <mergeCell ref="B25:D25"/>
    <mergeCell ref="E25:F25"/>
    <mergeCell ref="G25:H25"/>
    <mergeCell ref="I25:K25"/>
    <mergeCell ref="L25:N25"/>
    <mergeCell ref="O25:Q25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9:D39"/>
    <mergeCell ref="E39:F39"/>
    <mergeCell ref="G39:H39"/>
    <mergeCell ref="I39:K39"/>
    <mergeCell ref="L39:N39"/>
    <mergeCell ref="O39:Q39"/>
    <mergeCell ref="R39:T39"/>
    <mergeCell ref="R38:T38"/>
    <mergeCell ref="B38:D38"/>
    <mergeCell ref="E38:F38"/>
    <mergeCell ref="G38:H38"/>
    <mergeCell ref="I38:K38"/>
    <mergeCell ref="L38:N38"/>
    <mergeCell ref="O38:Q38"/>
    <mergeCell ref="B42:D42"/>
    <mergeCell ref="B43:D43"/>
    <mergeCell ref="E43:F43"/>
    <mergeCell ref="G43:H43"/>
    <mergeCell ref="I43:K43"/>
    <mergeCell ref="L43:N43"/>
    <mergeCell ref="O43:Q43"/>
    <mergeCell ref="R43:T43"/>
    <mergeCell ref="B40:D40"/>
    <mergeCell ref="B41:D41"/>
    <mergeCell ref="E41:F41"/>
    <mergeCell ref="G41:H41"/>
    <mergeCell ref="I41:K41"/>
    <mergeCell ref="L41:N41"/>
    <mergeCell ref="O41:Q41"/>
    <mergeCell ref="R41:T41"/>
    <mergeCell ref="R44:T44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B67:F67"/>
    <mergeCell ref="G67:H67"/>
    <mergeCell ref="B68:F68"/>
    <mergeCell ref="G68:H68"/>
    <mergeCell ref="B63:F63"/>
    <mergeCell ref="G63:H63"/>
    <mergeCell ref="B65:F65"/>
    <mergeCell ref="G65:H65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</mergeCells>
  <pageMargins left="0.86614173228346458" right="0" top="0.15748031496062992" bottom="0.15748031496062992" header="0.15748031496062992" footer="0.15748031496062992"/>
  <pageSetup scale="53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4" customWidth="1"/>
    <col min="2" max="2" width="13.85546875" style="34" customWidth="1"/>
    <col min="3" max="3" width="14.140625" style="34" customWidth="1"/>
    <col min="4" max="16384" width="11.42578125" style="34"/>
  </cols>
  <sheetData>
    <row r="1" spans="1:2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35" customFormat="1"/>
    <row r="3" spans="1:21" s="35" customFormat="1"/>
    <row r="4" spans="1:21" s="35" customFormat="1" ht="26.2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22.5" customHeight="1">
      <c r="A5" s="35"/>
      <c r="B5" s="268" t="s">
        <v>112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7" spans="1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>
      <c r="B8" s="285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1:21">
      <c r="B9" s="286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1:21">
      <c r="B10" s="286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1:21">
      <c r="B11" s="286" t="s">
        <v>5</v>
      </c>
      <c r="C11" s="206"/>
      <c r="D11" s="206"/>
      <c r="E11" s="206"/>
      <c r="F11" s="207"/>
      <c r="G11" s="208" t="s">
        <v>113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1:21">
      <c r="B12" s="286" t="s">
        <v>6</v>
      </c>
      <c r="C12" s="206"/>
      <c r="D12" s="206"/>
      <c r="E12" s="206"/>
      <c r="F12" s="207"/>
      <c r="G12" s="286" t="s">
        <v>7</v>
      </c>
      <c r="H12" s="206"/>
      <c r="I12" s="290">
        <v>500000</v>
      </c>
      <c r="J12" s="288"/>
      <c r="K12" s="288"/>
      <c r="L12" s="288"/>
      <c r="M12" s="288"/>
      <c r="N12" s="46" t="s">
        <v>8</v>
      </c>
      <c r="O12" s="290">
        <v>140524.29999999999</v>
      </c>
      <c r="P12" s="288"/>
      <c r="Q12" s="288"/>
      <c r="R12" s="291" t="s">
        <v>9</v>
      </c>
      <c r="S12" s="206"/>
      <c r="T12" s="206"/>
      <c r="U12" s="207"/>
    </row>
    <row r="13" spans="1:21">
      <c r="B13" s="286" t="s">
        <v>10</v>
      </c>
      <c r="C13" s="206"/>
      <c r="D13" s="206"/>
      <c r="E13" s="206"/>
      <c r="F13" s="207"/>
      <c r="G13" s="286" t="s">
        <v>7</v>
      </c>
      <c r="H13" s="206"/>
      <c r="I13" s="287">
        <v>500000</v>
      </c>
      <c r="J13" s="288"/>
      <c r="K13" s="288"/>
      <c r="L13" s="288"/>
      <c r="M13" s="288"/>
      <c r="N13" s="46" t="s">
        <v>8</v>
      </c>
      <c r="O13" s="287">
        <v>140524.29999999999</v>
      </c>
      <c r="P13" s="288"/>
      <c r="Q13" s="288"/>
      <c r="R13" s="206"/>
      <c r="S13" s="206"/>
      <c r="T13" s="206"/>
      <c r="U13" s="207"/>
    </row>
    <row r="14" spans="1:21" ht="15.75" thickBot="1">
      <c r="B14" s="286" t="s">
        <v>11</v>
      </c>
      <c r="C14" s="206"/>
      <c r="D14" s="206"/>
      <c r="E14" s="206"/>
      <c r="F14" s="207"/>
      <c r="G14" s="289" t="s">
        <v>119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1:21" ht="15.75" thickBot="1">
      <c r="B15" s="295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1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96" t="s">
        <v>13</v>
      </c>
      <c r="C17" s="231"/>
      <c r="D17" s="231"/>
      <c r="E17" s="296" t="s">
        <v>14</v>
      </c>
      <c r="F17" s="231"/>
      <c r="G17" s="296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97" t="s">
        <v>16</v>
      </c>
      <c r="H18" s="231"/>
      <c r="I18" s="296" t="s">
        <v>115</v>
      </c>
      <c r="J18" s="231"/>
      <c r="K18" s="231"/>
      <c r="L18" s="231"/>
      <c r="M18" s="231"/>
      <c r="N18" s="231"/>
      <c r="O18" s="296" t="s">
        <v>116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96" t="s">
        <v>19</v>
      </c>
      <c r="J19" s="231"/>
      <c r="K19" s="231"/>
      <c r="L19" s="296" t="s">
        <v>20</v>
      </c>
      <c r="M19" s="231"/>
      <c r="N19" s="231"/>
      <c r="O19" s="296" t="s">
        <v>19</v>
      </c>
      <c r="P19" s="231"/>
      <c r="Q19" s="231"/>
      <c r="R19" s="296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92" t="s">
        <v>22</v>
      </c>
      <c r="C21" s="218"/>
      <c r="D21" s="219"/>
      <c r="E21" s="48"/>
      <c r="F21" s="41"/>
      <c r="G21" s="54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1"/>
    </row>
    <row r="22" spans="2:21">
      <c r="B22" s="293" t="s">
        <v>23</v>
      </c>
      <c r="C22" s="221"/>
      <c r="D22" s="222"/>
      <c r="E22" s="293" t="s">
        <v>24</v>
      </c>
      <c r="F22" s="222"/>
      <c r="G22" s="294">
        <v>505</v>
      </c>
      <c r="H22" s="224"/>
      <c r="I22" s="294">
        <f>+JULIO!I22+AGOSTO!I22+SEPTIEMBRE!I22</f>
        <v>0</v>
      </c>
      <c r="J22" s="225"/>
      <c r="K22" s="224"/>
      <c r="L22" s="294">
        <f>+JULIO!L22+AGOSTO!L22+SEPTIEMBRE!L22</f>
        <v>0</v>
      </c>
      <c r="M22" s="225"/>
      <c r="N22" s="224"/>
      <c r="O22" s="294">
        <f>+SEPTIEMBRE!O22</f>
        <v>505</v>
      </c>
      <c r="P22" s="225"/>
      <c r="Q22" s="224"/>
      <c r="R22" s="294">
        <f>+SEPTIEMBRE!R22</f>
        <v>504.66</v>
      </c>
      <c r="S22" s="225"/>
      <c r="T22" s="224"/>
      <c r="U22" s="60">
        <f>IF(G22=0,0,+R22/G22)</f>
        <v>0.99932673267326733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94">
        <f>+JULIO!I23+AGOSTO!I23+SEPTIEMBRE!I23</f>
        <v>5763</v>
      </c>
      <c r="J23" s="225"/>
      <c r="K23" s="224"/>
      <c r="L23" s="223">
        <v>2003</v>
      </c>
      <c r="M23" s="237"/>
      <c r="N23" s="236"/>
      <c r="O23" s="223">
        <v>15312</v>
      </c>
      <c r="P23" s="237"/>
      <c r="Q23" s="236"/>
      <c r="R23" s="223">
        <v>15312</v>
      </c>
      <c r="S23" s="237"/>
      <c r="T23" s="236"/>
      <c r="U23" s="60">
        <f>IF(G23=0,0,+R23/G23)</f>
        <v>0.78270203956448392</v>
      </c>
    </row>
    <row r="24" spans="2:21">
      <c r="B24" s="293" t="s">
        <v>25</v>
      </c>
      <c r="C24" s="221"/>
      <c r="D24" s="222"/>
      <c r="E24" s="293" t="s">
        <v>26</v>
      </c>
      <c r="F24" s="222"/>
      <c r="G24" s="294">
        <v>141</v>
      </c>
      <c r="H24" s="224"/>
      <c r="I24" s="294">
        <f>+JULIO!I24+AGOSTO!I24+SEPTIEMBRE!I24</f>
        <v>0</v>
      </c>
      <c r="J24" s="225"/>
      <c r="K24" s="224"/>
      <c r="L24" s="294">
        <f>+JULIO!L24+AGOSTO!L24+SEPTIEMBRE!L24</f>
        <v>0</v>
      </c>
      <c r="M24" s="225"/>
      <c r="N24" s="224"/>
      <c r="O24" s="294">
        <f>+SEPTIEMBRE!O24</f>
        <v>141</v>
      </c>
      <c r="P24" s="225"/>
      <c r="Q24" s="224"/>
      <c r="R24" s="294">
        <f>+SEPTIEMBRE!R24</f>
        <v>142</v>
      </c>
      <c r="S24" s="225"/>
      <c r="T24" s="224"/>
      <c r="U24" s="60">
        <f t="shared" ref="U24:U46" si="0">IF(G24=0,0,+R24/G24)</f>
        <v>1.0070921985815602</v>
      </c>
    </row>
    <row r="25" spans="2:21">
      <c r="B25" s="293" t="s">
        <v>27</v>
      </c>
      <c r="C25" s="221"/>
      <c r="D25" s="222"/>
      <c r="E25" s="293" t="s">
        <v>26</v>
      </c>
      <c r="F25" s="222"/>
      <c r="G25" s="294">
        <v>5190</v>
      </c>
      <c r="H25" s="224"/>
      <c r="I25" s="294">
        <f>+JULIO!I25+AGOSTO!I25+SEPTIEMBRE!I25</f>
        <v>1554</v>
      </c>
      <c r="J25" s="225"/>
      <c r="K25" s="224"/>
      <c r="L25" s="294">
        <f>+JULIO!L25+AGOSTO!L25+SEPTIEMBRE!L25</f>
        <v>1575</v>
      </c>
      <c r="M25" s="225"/>
      <c r="N25" s="224"/>
      <c r="O25" s="294">
        <f>+SEPTIEMBRE!O25</f>
        <v>4068</v>
      </c>
      <c r="P25" s="225"/>
      <c r="Q25" s="224"/>
      <c r="R25" s="294">
        <f>+SEPTIEMBRE!R25</f>
        <v>4089</v>
      </c>
      <c r="S25" s="225"/>
      <c r="T25" s="224"/>
      <c r="U25" s="60">
        <f t="shared" si="0"/>
        <v>0.7878612716763006</v>
      </c>
    </row>
    <row r="26" spans="2:21">
      <c r="B26" s="298" t="s">
        <v>28</v>
      </c>
      <c r="C26" s="221"/>
      <c r="D26" s="222"/>
      <c r="E26" s="49"/>
      <c r="F26" s="40"/>
      <c r="G26" s="56"/>
      <c r="H26" s="57"/>
      <c r="I26" s="294"/>
      <c r="J26" s="225"/>
      <c r="K26" s="224"/>
      <c r="L26" s="294"/>
      <c r="M26" s="225"/>
      <c r="N26" s="224"/>
      <c r="O26" s="294"/>
      <c r="P26" s="225"/>
      <c r="Q26" s="224"/>
      <c r="R26" s="294"/>
      <c r="S26" s="225"/>
      <c r="T26" s="224"/>
      <c r="U26" s="60"/>
    </row>
    <row r="27" spans="2:21">
      <c r="B27" s="293" t="s">
        <v>29</v>
      </c>
      <c r="C27" s="221"/>
      <c r="D27" s="222"/>
      <c r="E27" s="293" t="s">
        <v>26</v>
      </c>
      <c r="F27" s="222"/>
      <c r="G27" s="294">
        <v>6</v>
      </c>
      <c r="H27" s="224"/>
      <c r="I27" s="294">
        <f>+JULIO!I27+AGOSTO!I27+SEPTIEMBRE!I27</f>
        <v>6</v>
      </c>
      <c r="J27" s="225"/>
      <c r="K27" s="224"/>
      <c r="L27" s="294">
        <f>+JULIO!L27+AGOSTO!L27+SEPTIEMBRE!L27</f>
        <v>17</v>
      </c>
      <c r="M27" s="225"/>
      <c r="N27" s="224"/>
      <c r="O27" s="294">
        <f>+SEPTIEMBRE!O27</f>
        <v>6</v>
      </c>
      <c r="P27" s="225"/>
      <c r="Q27" s="224"/>
      <c r="R27" s="294">
        <f>+SEPTIEMBRE!R27</f>
        <v>17</v>
      </c>
      <c r="S27" s="225"/>
      <c r="T27" s="224"/>
      <c r="U27" s="60">
        <f t="shared" si="0"/>
        <v>2.8333333333333335</v>
      </c>
    </row>
    <row r="28" spans="2:21">
      <c r="B28" s="293" t="s">
        <v>30</v>
      </c>
      <c r="C28" s="221"/>
      <c r="D28" s="222"/>
      <c r="E28" s="293" t="s">
        <v>24</v>
      </c>
      <c r="F28" s="222"/>
      <c r="G28" s="299">
        <v>349</v>
      </c>
      <c r="H28" s="224"/>
      <c r="I28" s="294">
        <f>+JULIO!I28+AGOSTO!I28+SEPTIEMBRE!I28</f>
        <v>349</v>
      </c>
      <c r="J28" s="225"/>
      <c r="K28" s="224"/>
      <c r="L28" s="294">
        <f>+JULIO!L28+AGOSTO!L28+SEPTIEMBRE!L28</f>
        <v>467.53899999999999</v>
      </c>
      <c r="M28" s="225"/>
      <c r="N28" s="224"/>
      <c r="O28" s="294">
        <f>+SEPTIEMBRE!O28</f>
        <v>349</v>
      </c>
      <c r="P28" s="225"/>
      <c r="Q28" s="224"/>
      <c r="R28" s="294">
        <f>+SEPTIEMBRE!R28</f>
        <v>467.53899999999999</v>
      </c>
      <c r="S28" s="225"/>
      <c r="T28" s="224"/>
      <c r="U28" s="60">
        <f t="shared" si="0"/>
        <v>1.3396532951289397</v>
      </c>
    </row>
    <row r="29" spans="2:21">
      <c r="B29" s="293" t="s">
        <v>31</v>
      </c>
      <c r="C29" s="221"/>
      <c r="D29" s="222"/>
      <c r="E29" s="293" t="s">
        <v>24</v>
      </c>
      <c r="F29" s="222"/>
      <c r="G29" s="299">
        <v>349</v>
      </c>
      <c r="H29" s="224"/>
      <c r="I29" s="294">
        <f>+JULIO!I29+AGOSTO!I29+SEPTIEMBRE!I29</f>
        <v>349</v>
      </c>
      <c r="J29" s="225"/>
      <c r="K29" s="224"/>
      <c r="L29" s="294">
        <f>+JULIO!L29+AGOSTO!L29+SEPTIEMBRE!L29</f>
        <v>467.53899999999999</v>
      </c>
      <c r="M29" s="225"/>
      <c r="N29" s="224"/>
      <c r="O29" s="294">
        <f>+SEPTIEMBRE!O29</f>
        <v>349</v>
      </c>
      <c r="P29" s="225"/>
      <c r="Q29" s="224"/>
      <c r="R29" s="294">
        <f>+SEPTIEMBRE!R29</f>
        <v>467.53899999999999</v>
      </c>
      <c r="S29" s="225"/>
      <c r="T29" s="224"/>
      <c r="U29" s="60">
        <f t="shared" si="0"/>
        <v>1.3396532951289397</v>
      </c>
    </row>
    <row r="30" spans="2:21">
      <c r="B30" s="298" t="s">
        <v>32</v>
      </c>
      <c r="C30" s="221"/>
      <c r="D30" s="222"/>
      <c r="E30" s="49"/>
      <c r="F30" s="40"/>
      <c r="G30" s="56"/>
      <c r="H30" s="57"/>
      <c r="I30" s="294"/>
      <c r="J30" s="225"/>
      <c r="K30" s="224"/>
      <c r="L30" s="294"/>
      <c r="M30" s="225"/>
      <c r="N30" s="224"/>
      <c r="O30" s="294"/>
      <c r="P30" s="225"/>
      <c r="Q30" s="224"/>
      <c r="R30" s="294"/>
      <c r="S30" s="225"/>
      <c r="T30" s="224"/>
      <c r="U30" s="60"/>
    </row>
    <row r="31" spans="2:21">
      <c r="B31" s="293" t="s">
        <v>33</v>
      </c>
      <c r="C31" s="221"/>
      <c r="D31" s="222"/>
      <c r="E31" s="293" t="s">
        <v>26</v>
      </c>
      <c r="F31" s="222"/>
      <c r="G31" s="294">
        <v>71</v>
      </c>
      <c r="H31" s="224"/>
      <c r="I31" s="294">
        <f>+JULIO!I31+AGOSTO!I31+SEPTIEMBRE!I31</f>
        <v>71</v>
      </c>
      <c r="J31" s="225"/>
      <c r="K31" s="224"/>
      <c r="L31" s="294">
        <f>+JULIO!L31+AGOSTO!L31+SEPTIEMBRE!L31</f>
        <v>99</v>
      </c>
      <c r="M31" s="225"/>
      <c r="N31" s="224"/>
      <c r="O31" s="294">
        <f>+SEPTIEMBRE!O31</f>
        <v>71</v>
      </c>
      <c r="P31" s="225"/>
      <c r="Q31" s="224"/>
      <c r="R31" s="294">
        <f>+SEPTIEMBRE!R31</f>
        <v>99</v>
      </c>
      <c r="S31" s="225"/>
      <c r="T31" s="224"/>
      <c r="U31" s="60">
        <f t="shared" si="0"/>
        <v>1.3943661971830985</v>
      </c>
    </row>
    <row r="32" spans="2:21" ht="15" customHeight="1">
      <c r="B32" s="238" t="s">
        <v>34</v>
      </c>
      <c r="C32" s="221"/>
      <c r="D32" s="222"/>
      <c r="E32" s="49"/>
      <c r="F32" s="40"/>
      <c r="G32" s="190"/>
      <c r="H32" s="188"/>
      <c r="I32" s="190"/>
      <c r="J32" s="189"/>
      <c r="K32" s="188"/>
      <c r="L32" s="190"/>
      <c r="M32" s="189"/>
      <c r="N32" s="188"/>
      <c r="O32" s="190"/>
      <c r="P32" s="189"/>
      <c r="Q32" s="188"/>
      <c r="R32" s="190"/>
      <c r="S32" s="189"/>
      <c r="T32" s="188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94">
        <f>+JULIO!I33+AGOSTO!I33+SEPTIEMBRE!I33</f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60">
        <f t="shared" ref="U33:U35" si="1">IF(G33=0,0,+R33/G33)</f>
        <v>0.99942477876106195</v>
      </c>
    </row>
    <row r="34" spans="2:21" ht="15" customHeight="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94">
        <f>+JULIO!I34+AGOSTO!I34+SEPTIEMBRE!I34</f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60">
        <f t="shared" si="1"/>
        <v>0.99942477876106195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94">
        <f>+JULIO!I35+AGOSTO!I35+SEPTIEMBRE!I35</f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60">
        <f t="shared" si="1"/>
        <v>1</v>
      </c>
    </row>
    <row r="36" spans="2:21" ht="15" customHeight="1">
      <c r="B36" s="238" t="s">
        <v>37</v>
      </c>
      <c r="C36" s="221"/>
      <c r="D36" s="222"/>
      <c r="E36" s="49"/>
      <c r="F36" s="40"/>
      <c r="G36" s="190"/>
      <c r="H36" s="188"/>
      <c r="I36" s="190"/>
      <c r="J36" s="189"/>
      <c r="K36" s="188"/>
      <c r="L36" s="190"/>
      <c r="M36" s="189"/>
      <c r="N36" s="188"/>
      <c r="O36" s="190"/>
      <c r="P36" s="189"/>
      <c r="Q36" s="188"/>
      <c r="R36" s="190"/>
      <c r="S36" s="189"/>
      <c r="T36" s="188"/>
      <c r="U36" s="60"/>
    </row>
    <row r="37" spans="2:21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94">
        <f>+JULIO!I37+AGOSTO!I37+SEPTIEMBRE!I37</f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60">
        <f t="shared" ref="U37:U39" si="2">IF(G37=0,0,+R37/G37)</f>
        <v>0.99942477876106195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94">
        <f>+JULIO!I38+AGOSTO!I38+SEPTIEMBRE!I38</f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60">
        <f t="shared" si="2"/>
        <v>0.99942477876106195</v>
      </c>
    </row>
    <row r="39" spans="2:21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94">
        <f>+JULIO!I39+AGOSTO!I39+SEPTIEMBRE!I39</f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60">
        <f t="shared" si="2"/>
        <v>1</v>
      </c>
    </row>
    <row r="40" spans="2:21">
      <c r="B40" s="298" t="s">
        <v>38</v>
      </c>
      <c r="C40" s="221"/>
      <c r="D40" s="222"/>
      <c r="E40" s="49"/>
      <c r="F40" s="40"/>
      <c r="G40" s="56"/>
      <c r="H40" s="57"/>
      <c r="I40" s="294"/>
      <c r="J40" s="225"/>
      <c r="K40" s="224"/>
      <c r="L40" s="294"/>
      <c r="M40" s="225"/>
      <c r="N40" s="224"/>
      <c r="O40" s="294"/>
      <c r="P40" s="225"/>
      <c r="Q40" s="224"/>
      <c r="R40" s="294"/>
      <c r="S40" s="225"/>
      <c r="T40" s="224"/>
      <c r="U40" s="60"/>
    </row>
    <row r="41" spans="2:21">
      <c r="B41" s="293" t="s">
        <v>39</v>
      </c>
      <c r="C41" s="221"/>
      <c r="D41" s="222"/>
      <c r="E41" s="293" t="s">
        <v>26</v>
      </c>
      <c r="F41" s="222"/>
      <c r="G41" s="294">
        <v>2</v>
      </c>
      <c r="H41" s="224"/>
      <c r="I41" s="294">
        <f>+JULIO!I41+AGOSTO!I41+SEPTIEMBRE!I41</f>
        <v>1</v>
      </c>
      <c r="J41" s="225"/>
      <c r="K41" s="224"/>
      <c r="L41" s="294">
        <f>+JULIO!L41+AGOSTO!L41+SEPTIEMBRE!L41</f>
        <v>1</v>
      </c>
      <c r="M41" s="225"/>
      <c r="N41" s="224"/>
      <c r="O41" s="294">
        <f>+SEPTIEMBRE!O41</f>
        <v>2</v>
      </c>
      <c r="P41" s="225"/>
      <c r="Q41" s="224"/>
      <c r="R41" s="294">
        <f>+SEPTIEMBRE!R41</f>
        <v>2</v>
      </c>
      <c r="S41" s="225"/>
      <c r="T41" s="224"/>
      <c r="U41" s="60">
        <f t="shared" si="0"/>
        <v>1</v>
      </c>
    </row>
    <row r="42" spans="2:21">
      <c r="B42" s="298" t="s">
        <v>40</v>
      </c>
      <c r="C42" s="221"/>
      <c r="D42" s="222"/>
      <c r="E42" s="49"/>
      <c r="F42" s="40"/>
      <c r="G42" s="56"/>
      <c r="H42" s="57"/>
      <c r="I42" s="294"/>
      <c r="J42" s="225"/>
      <c r="K42" s="224"/>
      <c r="L42" s="294"/>
      <c r="M42" s="225"/>
      <c r="N42" s="224"/>
      <c r="O42" s="294"/>
      <c r="P42" s="225"/>
      <c r="Q42" s="224"/>
      <c r="R42" s="294"/>
      <c r="S42" s="225"/>
      <c r="T42" s="224"/>
      <c r="U42" s="60"/>
    </row>
    <row r="43" spans="2:21">
      <c r="B43" s="293" t="s">
        <v>41</v>
      </c>
      <c r="C43" s="221"/>
      <c r="D43" s="222"/>
      <c r="E43" s="293" t="s">
        <v>26</v>
      </c>
      <c r="F43" s="222"/>
      <c r="G43" s="294">
        <v>12</v>
      </c>
      <c r="H43" s="224"/>
      <c r="I43" s="294">
        <f>+JULIO!I43+AGOSTO!I43+SEPTIEMBRE!I43</f>
        <v>3</v>
      </c>
      <c r="J43" s="225"/>
      <c r="K43" s="224"/>
      <c r="L43" s="294">
        <f>+JULIO!L43+AGOSTO!L43+SEPTIEMBRE!L43</f>
        <v>3</v>
      </c>
      <c r="M43" s="225"/>
      <c r="N43" s="224"/>
      <c r="O43" s="294">
        <f>+SEPTIEMBRE!O43</f>
        <v>9</v>
      </c>
      <c r="P43" s="225"/>
      <c r="Q43" s="224"/>
      <c r="R43" s="294">
        <f>+SEPTIEMBRE!R43</f>
        <v>9</v>
      </c>
      <c r="S43" s="225"/>
      <c r="T43" s="224"/>
      <c r="U43" s="60">
        <f t="shared" si="0"/>
        <v>0.75</v>
      </c>
    </row>
    <row r="44" spans="2:21">
      <c r="B44" s="293" t="s">
        <v>40</v>
      </c>
      <c r="C44" s="221"/>
      <c r="D44" s="222"/>
      <c r="E44" s="293" t="s">
        <v>26</v>
      </c>
      <c r="F44" s="222"/>
      <c r="G44" s="294">
        <v>5</v>
      </c>
      <c r="H44" s="224"/>
      <c r="I44" s="294">
        <f>+JULIO!I44+AGOSTO!I44+SEPTIEMBRE!I44</f>
        <v>1</v>
      </c>
      <c r="J44" s="225"/>
      <c r="K44" s="224"/>
      <c r="L44" s="294">
        <f>+JULIO!L44+AGOSTO!L44+SEPTIEMBRE!L44</f>
        <v>1</v>
      </c>
      <c r="M44" s="225"/>
      <c r="N44" s="224"/>
      <c r="O44" s="294">
        <f>+SEPTIEMBRE!O44</f>
        <v>4</v>
      </c>
      <c r="P44" s="225"/>
      <c r="Q44" s="224"/>
      <c r="R44" s="294">
        <f>+SEPTIEMBRE!R44</f>
        <v>4</v>
      </c>
      <c r="S44" s="225"/>
      <c r="T44" s="224"/>
      <c r="U44" s="60">
        <f t="shared" si="0"/>
        <v>0.8</v>
      </c>
    </row>
    <row r="45" spans="2:21">
      <c r="B45" s="298" t="s">
        <v>42</v>
      </c>
      <c r="C45" s="221"/>
      <c r="D45" s="222"/>
      <c r="E45" s="49"/>
      <c r="F45" s="40"/>
      <c r="G45" s="56"/>
      <c r="H45" s="57"/>
      <c r="I45" s="294"/>
      <c r="J45" s="225"/>
      <c r="K45" s="224"/>
      <c r="L45" s="294"/>
      <c r="M45" s="225"/>
      <c r="N45" s="224"/>
      <c r="O45" s="294"/>
      <c r="P45" s="225"/>
      <c r="Q45" s="224"/>
      <c r="R45" s="294"/>
      <c r="S45" s="225"/>
      <c r="T45" s="224"/>
      <c r="U45" s="60"/>
    </row>
    <row r="46" spans="2:21" ht="15.75" thickBot="1">
      <c r="B46" s="300" t="s">
        <v>42</v>
      </c>
      <c r="C46" s="243"/>
      <c r="D46" s="244"/>
      <c r="E46" s="300" t="s">
        <v>26</v>
      </c>
      <c r="F46" s="244"/>
      <c r="G46" s="301">
        <v>1</v>
      </c>
      <c r="H46" s="246"/>
      <c r="I46" s="294">
        <f>+JULIO!I46+AGOSTO!I46+SEPTIEMBRE!I46</f>
        <v>0</v>
      </c>
      <c r="J46" s="225"/>
      <c r="K46" s="224"/>
      <c r="L46" s="294">
        <f>+JULIO!L46+AGOSTO!L46+SEPTIEMBRE!L46</f>
        <v>0</v>
      </c>
      <c r="M46" s="225"/>
      <c r="N46" s="224"/>
      <c r="O46" s="294">
        <f>+SEPTIEMBRE!O46</f>
        <v>0</v>
      </c>
      <c r="P46" s="225"/>
      <c r="Q46" s="224"/>
      <c r="R46" s="294">
        <f>+SEPTIEMBRE!R46</f>
        <v>0</v>
      </c>
      <c r="S46" s="225"/>
      <c r="T46" s="224"/>
      <c r="U46" s="60">
        <f t="shared" si="0"/>
        <v>0</v>
      </c>
    </row>
    <row r="47" spans="2:21" ht="15.75" thickBot="1">
      <c r="B47" s="302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2:21" ht="15.75" thickBot="1">
      <c r="B49" s="296" t="s">
        <v>44</v>
      </c>
      <c r="C49" s="231"/>
      <c r="D49" s="231"/>
      <c r="E49" s="231"/>
      <c r="F49" s="231"/>
      <c r="G49" s="296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96" t="s">
        <v>19</v>
      </c>
      <c r="H50" s="231"/>
      <c r="I50" s="296" t="s">
        <v>115</v>
      </c>
      <c r="J50" s="231"/>
      <c r="K50" s="231"/>
      <c r="L50" s="231"/>
      <c r="M50" s="231"/>
      <c r="N50" s="231"/>
      <c r="O50" s="296" t="s">
        <v>116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96" t="s">
        <v>19</v>
      </c>
      <c r="J51" s="231"/>
      <c r="K51" s="231"/>
      <c r="L51" s="296" t="s">
        <v>46</v>
      </c>
      <c r="M51" s="231"/>
      <c r="N51" s="231"/>
      <c r="O51" s="296" t="s">
        <v>19</v>
      </c>
      <c r="P51" s="231"/>
      <c r="Q51" s="231"/>
      <c r="R51" s="296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47" t="s">
        <v>47</v>
      </c>
      <c r="J52" s="47" t="s">
        <v>48</v>
      </c>
      <c r="K52" s="47" t="s">
        <v>49</v>
      </c>
      <c r="L52" s="47" t="s">
        <v>47</v>
      </c>
      <c r="M52" s="47" t="s">
        <v>48</v>
      </c>
      <c r="N52" s="47" t="s">
        <v>49</v>
      </c>
      <c r="O52" s="47" t="s">
        <v>47</v>
      </c>
      <c r="P52" s="47" t="s">
        <v>48</v>
      </c>
      <c r="Q52" s="47" t="s">
        <v>49</v>
      </c>
      <c r="R52" s="47" t="s">
        <v>47</v>
      </c>
      <c r="S52" s="47" t="s">
        <v>48</v>
      </c>
      <c r="T52" s="47" t="s">
        <v>49</v>
      </c>
      <c r="U52" s="216"/>
    </row>
    <row r="53" spans="2:21" ht="15.75" thickBot="1">
      <c r="B53" s="305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306" t="s">
        <v>51</v>
      </c>
      <c r="C55" s="218"/>
      <c r="D55" s="218"/>
      <c r="E55" s="218"/>
      <c r="F55" s="219"/>
      <c r="G55" s="307">
        <v>6211</v>
      </c>
      <c r="H55" s="219"/>
      <c r="I55" s="187">
        <f>+JULIO!I55+AGOSTO!I55+SEPTIEMBRE!I55</f>
        <v>0</v>
      </c>
      <c r="J55" s="187">
        <f>+JULIO!J55+AGOSTO!J55+SEPTIEMBRE!J55</f>
        <v>0</v>
      </c>
      <c r="K55" s="6"/>
      <c r="L55" s="27">
        <v>0</v>
      </c>
      <c r="M55" s="27">
        <v>0</v>
      </c>
      <c r="N55" s="13"/>
      <c r="O55" s="26">
        <v>0</v>
      </c>
      <c r="P55" s="27">
        <f>+J55+'2 trimestre'!P55</f>
        <v>6211</v>
      </c>
      <c r="Q55" s="6"/>
      <c r="R55" s="27">
        <v>0</v>
      </c>
      <c r="S55" s="27">
        <v>6211</v>
      </c>
      <c r="T55" s="13"/>
      <c r="U55" s="60">
        <f>IF(G55=0,0,(+R55+S55)/G55)</f>
        <v>1</v>
      </c>
    </row>
    <row r="56" spans="2:21">
      <c r="B56" s="293" t="s">
        <v>52</v>
      </c>
      <c r="C56" s="221"/>
      <c r="D56" s="221"/>
      <c r="E56" s="221"/>
      <c r="F56" s="222"/>
      <c r="G56" s="304">
        <v>245280</v>
      </c>
      <c r="H56" s="222"/>
      <c r="I56" s="179">
        <f>+JULIO!I56+AGOSTO!I56+SEPTIEMBRE!I56</f>
        <v>61320</v>
      </c>
      <c r="J56" s="179">
        <f>+JULIO!J56+AGOSTO!J56+SEPTIEMBRE!J56</f>
        <v>0</v>
      </c>
      <c r="K56" s="7"/>
      <c r="L56" s="29">
        <v>13558.74</v>
      </c>
      <c r="M56" s="29">
        <v>0</v>
      </c>
      <c r="N56" s="14"/>
      <c r="O56" s="28">
        <v>183960</v>
      </c>
      <c r="P56" s="29">
        <f>+J56+'2 trimestre'!P56</f>
        <v>0</v>
      </c>
      <c r="Q56" s="7"/>
      <c r="R56" s="29">
        <v>174102.83</v>
      </c>
      <c r="S56" s="29">
        <v>0</v>
      </c>
      <c r="T56" s="14"/>
      <c r="U56" s="60">
        <f t="shared" ref="U56:U83" si="3">IF(G56=0,0,(+R56+S56)/G56)</f>
        <v>0.70981258153946503</v>
      </c>
    </row>
    <row r="57" spans="2:21">
      <c r="B57" s="293" t="s">
        <v>53</v>
      </c>
      <c r="C57" s="221"/>
      <c r="D57" s="221"/>
      <c r="E57" s="221"/>
      <c r="F57" s="222"/>
      <c r="G57" s="304">
        <v>20440</v>
      </c>
      <c r="H57" s="222"/>
      <c r="I57" s="179">
        <f>+JULIO!I57+AGOSTO!I57+SEPTIEMBRE!I57</f>
        <v>0</v>
      </c>
      <c r="J57" s="179">
        <f>+JULIO!J57+AGOSTO!J57+SEPTIEMBRE!J57</f>
        <v>0</v>
      </c>
      <c r="K57" s="7"/>
      <c r="L57" s="29">
        <v>0</v>
      </c>
      <c r="M57" s="29">
        <v>0</v>
      </c>
      <c r="N57" s="14"/>
      <c r="O57" s="28">
        <v>0</v>
      </c>
      <c r="P57" s="29">
        <f>+J57+'2 trimestre'!P57</f>
        <v>0</v>
      </c>
      <c r="Q57" s="7"/>
      <c r="R57" s="29">
        <v>0</v>
      </c>
      <c r="S57" s="29">
        <v>0</v>
      </c>
      <c r="T57" s="14"/>
      <c r="U57" s="60">
        <f t="shared" si="3"/>
        <v>0</v>
      </c>
    </row>
    <row r="58" spans="2:21">
      <c r="B58" s="293" t="s">
        <v>54</v>
      </c>
      <c r="C58" s="221"/>
      <c r="D58" s="221"/>
      <c r="E58" s="221"/>
      <c r="F58" s="222"/>
      <c r="G58" s="304">
        <v>10000</v>
      </c>
      <c r="H58" s="222"/>
      <c r="I58" s="179">
        <f>+JULIO!I58+AGOSTO!I58+SEPTIEMBRE!I58</f>
        <v>3000</v>
      </c>
      <c r="J58" s="179">
        <f>+JULIO!J58+AGOSTO!J58+SEPTIEMBRE!J58</f>
        <v>0</v>
      </c>
      <c r="K58" s="7"/>
      <c r="L58" s="29">
        <v>0</v>
      </c>
      <c r="M58" s="29">
        <v>0</v>
      </c>
      <c r="N58" s="14"/>
      <c r="O58" s="28">
        <v>6000</v>
      </c>
      <c r="P58" s="29">
        <f>+J58+'2 trimestre'!P58</f>
        <v>0</v>
      </c>
      <c r="Q58" s="7"/>
      <c r="R58" s="29">
        <v>5350</v>
      </c>
      <c r="S58" s="29">
        <v>0</v>
      </c>
      <c r="T58" s="14"/>
      <c r="U58" s="60">
        <f t="shared" si="3"/>
        <v>0.53500000000000003</v>
      </c>
    </row>
    <row r="59" spans="2:21">
      <c r="B59" s="293" t="s">
        <v>55</v>
      </c>
      <c r="C59" s="221"/>
      <c r="D59" s="221"/>
      <c r="E59" s="221"/>
      <c r="F59" s="222"/>
      <c r="G59" s="304">
        <v>20.3</v>
      </c>
      <c r="H59" s="222"/>
      <c r="I59" s="179">
        <f>+JULIO!I59+AGOSTO!I59+SEPTIEMBRE!I59</f>
        <v>0</v>
      </c>
      <c r="J59" s="179">
        <f>+JULIO!J59+AGOSTO!J59+SEPTIEMBRE!J59</f>
        <v>0</v>
      </c>
      <c r="K59" s="7"/>
      <c r="L59" s="29">
        <v>6</v>
      </c>
      <c r="M59" s="29">
        <v>0</v>
      </c>
      <c r="N59" s="14"/>
      <c r="O59" s="28">
        <v>0</v>
      </c>
      <c r="P59" s="29">
        <f>+J59+'2 trimestre'!P59</f>
        <v>3</v>
      </c>
      <c r="Q59" s="7"/>
      <c r="R59" s="29">
        <v>6</v>
      </c>
      <c r="S59" s="29">
        <v>0</v>
      </c>
      <c r="T59" s="14"/>
      <c r="U59" s="60">
        <f t="shared" si="3"/>
        <v>0.29556650246305416</v>
      </c>
    </row>
    <row r="60" spans="2:21">
      <c r="B60" s="293" t="s">
        <v>56</v>
      </c>
      <c r="C60" s="221"/>
      <c r="D60" s="221"/>
      <c r="E60" s="221"/>
      <c r="F60" s="222"/>
      <c r="G60" s="304">
        <v>3500</v>
      </c>
      <c r="H60" s="222"/>
      <c r="I60" s="179">
        <f>+JULIO!I60+AGOSTO!I60+SEPTIEMBRE!I60</f>
        <v>0</v>
      </c>
      <c r="J60" s="179">
        <f>+JULIO!J60+AGOSTO!J60+SEPTIEMBRE!J60</f>
        <v>0</v>
      </c>
      <c r="K60" s="7"/>
      <c r="L60" s="29">
        <v>0</v>
      </c>
      <c r="M60" s="29">
        <v>0</v>
      </c>
      <c r="N60" s="14"/>
      <c r="O60" s="28">
        <v>3500</v>
      </c>
      <c r="P60" s="29">
        <f>+J60+'2 trimestre'!P60</f>
        <v>0</v>
      </c>
      <c r="Q60" s="7"/>
      <c r="R60" s="29">
        <v>3276</v>
      </c>
      <c r="S60" s="29">
        <v>0</v>
      </c>
      <c r="T60" s="14"/>
      <c r="U60" s="60">
        <f t="shared" si="3"/>
        <v>0.93600000000000005</v>
      </c>
    </row>
    <row r="61" spans="2:21" ht="15.75" thickBot="1">
      <c r="B61" s="300" t="s">
        <v>57</v>
      </c>
      <c r="C61" s="243"/>
      <c r="D61" s="243"/>
      <c r="E61" s="243"/>
      <c r="F61" s="244"/>
      <c r="G61" s="308">
        <v>90910</v>
      </c>
      <c r="H61" s="244"/>
      <c r="I61" s="184">
        <f>+JULIO!I61+AGOSTO!I61+SEPTIEMBRE!I61</f>
        <v>0</v>
      </c>
      <c r="J61" s="184">
        <f>+JULIO!J61+AGOSTO!J61+SEPTIEMBRE!J61</f>
        <v>0</v>
      </c>
      <c r="K61" s="8"/>
      <c r="L61" s="31">
        <v>0</v>
      </c>
      <c r="M61" s="31">
        <v>0</v>
      </c>
      <c r="N61" s="15"/>
      <c r="O61" s="30">
        <v>45910</v>
      </c>
      <c r="P61" s="31">
        <f>+J61+'2 trimestre'!P61</f>
        <v>45000</v>
      </c>
      <c r="Q61" s="8"/>
      <c r="R61" s="31">
        <v>45910</v>
      </c>
      <c r="S61" s="31">
        <v>45000</v>
      </c>
      <c r="T61" s="15"/>
      <c r="U61" s="60">
        <f t="shared" si="3"/>
        <v>1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64"/>
    </row>
    <row r="63" spans="2:21" ht="15.75" thickBot="1">
      <c r="B63" s="309" t="s">
        <v>58</v>
      </c>
      <c r="C63" s="251"/>
      <c r="D63" s="251"/>
      <c r="E63" s="251"/>
      <c r="F63" s="252"/>
      <c r="G63" s="310">
        <v>800</v>
      </c>
      <c r="H63" s="252"/>
      <c r="I63" s="32">
        <f>+JULIO!I63+AGOSTO!I63+SEPTIEMBRE!I63</f>
        <v>800</v>
      </c>
      <c r="J63" s="32">
        <f>+JULIO!J63+AGOSTO!J63+SEPTIEMBRE!J63</f>
        <v>0</v>
      </c>
      <c r="K63" s="42"/>
      <c r="L63" s="33">
        <v>0</v>
      </c>
      <c r="M63" s="33">
        <v>0</v>
      </c>
      <c r="N63" s="43"/>
      <c r="O63" s="32">
        <v>800</v>
      </c>
      <c r="P63" s="33">
        <v>0</v>
      </c>
      <c r="Q63" s="42"/>
      <c r="R63" s="33">
        <v>800</v>
      </c>
      <c r="S63" s="33">
        <v>0</v>
      </c>
      <c r="T63" s="43"/>
      <c r="U63" s="60">
        <f t="shared" si="3"/>
        <v>1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64"/>
    </row>
    <row r="65" spans="2:21" ht="15.75" thickBot="1">
      <c r="B65" s="309" t="s">
        <v>59</v>
      </c>
      <c r="C65" s="251"/>
      <c r="D65" s="251"/>
      <c r="E65" s="251"/>
      <c r="F65" s="252"/>
      <c r="G65" s="310">
        <v>49700</v>
      </c>
      <c r="H65" s="252"/>
      <c r="I65" s="32">
        <f>+JULIO!I65+AGOSTO!I65+SEPTIEMBRE!I65</f>
        <v>49700</v>
      </c>
      <c r="J65" s="33">
        <v>0</v>
      </c>
      <c r="K65" s="42"/>
      <c r="L65" s="33">
        <v>0</v>
      </c>
      <c r="M65" s="33">
        <v>0</v>
      </c>
      <c r="N65" s="43"/>
      <c r="O65" s="32">
        <v>49700</v>
      </c>
      <c r="P65" s="33">
        <v>0</v>
      </c>
      <c r="Q65" s="42"/>
      <c r="R65" s="33">
        <v>49700</v>
      </c>
      <c r="S65" s="33">
        <v>0</v>
      </c>
      <c r="T65" s="43"/>
      <c r="U65" s="65">
        <f t="shared" si="3"/>
        <v>1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64"/>
    </row>
    <row r="67" spans="2:21">
      <c r="B67" s="306" t="s">
        <v>60</v>
      </c>
      <c r="C67" s="218"/>
      <c r="D67" s="218"/>
      <c r="E67" s="218"/>
      <c r="F67" s="219"/>
      <c r="G67" s="307">
        <v>2000</v>
      </c>
      <c r="H67" s="219"/>
      <c r="I67" s="26">
        <f>+JULIO!I67+AGOSTO!I67+SEPTIEMBRE!I67</f>
        <v>0</v>
      </c>
      <c r="J67" s="26">
        <f>+JULIO!J67+AGOSTO!J67+SEPTIEMBRE!J67</f>
        <v>0</v>
      </c>
      <c r="K67" s="6"/>
      <c r="L67" s="27">
        <v>2000</v>
      </c>
      <c r="M67" s="27">
        <v>0</v>
      </c>
      <c r="N67" s="13"/>
      <c r="O67" s="26">
        <v>1000</v>
      </c>
      <c r="P67" s="27">
        <v>0</v>
      </c>
      <c r="Q67" s="6"/>
      <c r="R67" s="27">
        <v>2000</v>
      </c>
      <c r="S67" s="27">
        <v>0</v>
      </c>
      <c r="T67" s="13"/>
      <c r="U67" s="66">
        <f t="shared" si="3"/>
        <v>1</v>
      </c>
    </row>
    <row r="68" spans="2:21" ht="15.75" thickBot="1">
      <c r="B68" s="300" t="s">
        <v>61</v>
      </c>
      <c r="C68" s="243"/>
      <c r="D68" s="243"/>
      <c r="E68" s="243"/>
      <c r="F68" s="244"/>
      <c r="G68" s="308">
        <v>6875</v>
      </c>
      <c r="H68" s="244"/>
      <c r="I68" s="30">
        <f>+JULIO!I68+AGOSTO!I68+SEPTIEMBRE!I68</f>
        <v>0</v>
      </c>
      <c r="J68" s="30">
        <f>+JULIO!J68+AGOSTO!J68+SEPTIEMBRE!J68</f>
        <v>3750</v>
      </c>
      <c r="K68" s="8"/>
      <c r="L68" s="31">
        <v>0</v>
      </c>
      <c r="M68" s="31">
        <v>832</v>
      </c>
      <c r="N68" s="15"/>
      <c r="O68" s="30">
        <v>0</v>
      </c>
      <c r="P68" s="31">
        <v>6250</v>
      </c>
      <c r="Q68" s="8"/>
      <c r="R68" s="31">
        <v>0</v>
      </c>
      <c r="S68" s="31">
        <v>4633</v>
      </c>
      <c r="T68" s="15"/>
      <c r="U68" s="65">
        <f t="shared" si="3"/>
        <v>0.6738909090909091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167"/>
      <c r="J69" s="183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64"/>
    </row>
    <row r="70" spans="2:21">
      <c r="B70" s="306" t="s">
        <v>62</v>
      </c>
      <c r="C70" s="218"/>
      <c r="D70" s="218"/>
      <c r="E70" s="218"/>
      <c r="F70" s="219"/>
      <c r="G70" s="307">
        <v>2000</v>
      </c>
      <c r="H70" s="219"/>
      <c r="I70" s="26">
        <f>+JULIO!I70+AGOSTO!I70+SEPTIEMBRE!I70</f>
        <v>0</v>
      </c>
      <c r="J70" s="26">
        <f>+JULIO!J70+AGOSTO!J70+SEPTIEMBRE!J70</f>
        <v>0</v>
      </c>
      <c r="K70" s="6"/>
      <c r="L70" s="27">
        <v>0</v>
      </c>
      <c r="M70" s="27">
        <v>0</v>
      </c>
      <c r="N70" s="13"/>
      <c r="O70" s="26">
        <v>0</v>
      </c>
      <c r="P70" s="27">
        <v>2000</v>
      </c>
      <c r="Q70" s="6"/>
      <c r="R70" s="27">
        <v>0</v>
      </c>
      <c r="S70" s="27">
        <v>1000</v>
      </c>
      <c r="T70" s="13"/>
      <c r="U70" s="66">
        <f t="shared" si="3"/>
        <v>0.5</v>
      </c>
    </row>
    <row r="71" spans="2:21">
      <c r="B71" s="293" t="s">
        <v>53</v>
      </c>
      <c r="C71" s="221"/>
      <c r="D71" s="221"/>
      <c r="E71" s="221"/>
      <c r="F71" s="222"/>
      <c r="G71" s="304">
        <v>2000</v>
      </c>
      <c r="H71" s="222"/>
      <c r="I71" s="28">
        <f>+JULIO!I71+AGOSTO!I71+SEPTIEMBRE!I71</f>
        <v>0</v>
      </c>
      <c r="J71" s="28">
        <f>+JULIO!J71+AGOSTO!J71+SEPTIEMBRE!J71</f>
        <v>0</v>
      </c>
      <c r="K71" s="7"/>
      <c r="L71" s="29">
        <v>0</v>
      </c>
      <c r="M71" s="29">
        <v>0</v>
      </c>
      <c r="N71" s="14"/>
      <c r="O71" s="28">
        <v>0</v>
      </c>
      <c r="P71" s="29">
        <v>0</v>
      </c>
      <c r="Q71" s="7"/>
      <c r="R71" s="29">
        <v>0</v>
      </c>
      <c r="S71" s="29">
        <v>0</v>
      </c>
      <c r="T71" s="14"/>
      <c r="U71" s="60">
        <f t="shared" si="3"/>
        <v>0</v>
      </c>
    </row>
    <row r="72" spans="2:21">
      <c r="B72" s="293" t="s">
        <v>63</v>
      </c>
      <c r="C72" s="221"/>
      <c r="D72" s="221"/>
      <c r="E72" s="221"/>
      <c r="F72" s="222"/>
      <c r="G72" s="304">
        <v>9000</v>
      </c>
      <c r="H72" s="222"/>
      <c r="I72" s="28">
        <f>+JULIO!I72+AGOSTO!I72+SEPTIEMBRE!I72</f>
        <v>0</v>
      </c>
      <c r="J72" s="28">
        <f>+JULIO!J72+AGOSTO!J72+SEPTIEMBRE!J72</f>
        <v>0</v>
      </c>
      <c r="K72" s="7"/>
      <c r="L72" s="29">
        <v>0</v>
      </c>
      <c r="M72" s="29">
        <v>0</v>
      </c>
      <c r="N72" s="14"/>
      <c r="O72" s="28">
        <v>0</v>
      </c>
      <c r="P72" s="29">
        <v>9000</v>
      </c>
      <c r="Q72" s="7"/>
      <c r="R72" s="29">
        <v>0</v>
      </c>
      <c r="S72" s="29">
        <v>9000</v>
      </c>
      <c r="T72" s="14"/>
      <c r="U72" s="60">
        <f t="shared" si="3"/>
        <v>1</v>
      </c>
    </row>
    <row r="73" spans="2:21">
      <c r="B73" s="293" t="s">
        <v>64</v>
      </c>
      <c r="C73" s="221"/>
      <c r="D73" s="221"/>
      <c r="E73" s="221"/>
      <c r="F73" s="222"/>
      <c r="G73" s="304">
        <v>10500</v>
      </c>
      <c r="H73" s="222"/>
      <c r="I73" s="28">
        <f>+JULIO!I73+AGOSTO!I73+SEPTIEMBRE!I73</f>
        <v>0</v>
      </c>
      <c r="J73" s="28">
        <f>+JULIO!J73+AGOSTO!J73+SEPTIEMBRE!J73</f>
        <v>0</v>
      </c>
      <c r="K73" s="7"/>
      <c r="L73" s="29">
        <v>0</v>
      </c>
      <c r="M73" s="29">
        <v>0</v>
      </c>
      <c r="N73" s="14"/>
      <c r="O73" s="28">
        <v>0</v>
      </c>
      <c r="P73" s="29">
        <v>10500</v>
      </c>
      <c r="Q73" s="7"/>
      <c r="R73" s="29">
        <v>0</v>
      </c>
      <c r="S73" s="29">
        <v>10500</v>
      </c>
      <c r="T73" s="14"/>
      <c r="U73" s="60">
        <f t="shared" si="3"/>
        <v>1</v>
      </c>
    </row>
    <row r="74" spans="2:21">
      <c r="B74" s="293" t="s">
        <v>65</v>
      </c>
      <c r="C74" s="221"/>
      <c r="D74" s="221"/>
      <c r="E74" s="221"/>
      <c r="F74" s="222"/>
      <c r="G74" s="304">
        <v>20592</v>
      </c>
      <c r="H74" s="222"/>
      <c r="I74" s="28">
        <f>+JULIO!I74+AGOSTO!I74+SEPTIEMBRE!I74</f>
        <v>0</v>
      </c>
      <c r="J74" s="28">
        <f>+JULIO!J74+AGOSTO!J74+SEPTIEMBRE!J74</f>
        <v>0</v>
      </c>
      <c r="K74" s="7"/>
      <c r="L74" s="29">
        <v>0</v>
      </c>
      <c r="M74" s="29">
        <v>0</v>
      </c>
      <c r="N74" s="14"/>
      <c r="O74" s="28">
        <v>20592</v>
      </c>
      <c r="P74" s="29">
        <v>0</v>
      </c>
      <c r="Q74" s="7"/>
      <c r="R74" s="29">
        <v>19380.13</v>
      </c>
      <c r="S74" s="29">
        <v>0</v>
      </c>
      <c r="T74" s="14"/>
      <c r="U74" s="60">
        <f t="shared" si="3"/>
        <v>0.94114850427350427</v>
      </c>
    </row>
    <row r="75" spans="2:21">
      <c r="B75" s="293" t="s">
        <v>66</v>
      </c>
      <c r="C75" s="221"/>
      <c r="D75" s="221"/>
      <c r="E75" s="221"/>
      <c r="F75" s="222"/>
      <c r="G75" s="304">
        <v>2400</v>
      </c>
      <c r="H75" s="222"/>
      <c r="I75" s="28">
        <f>+JULIO!I75+AGOSTO!I75+SEPTIEMBRE!I75</f>
        <v>0</v>
      </c>
      <c r="J75" s="28">
        <f>+JULIO!J75+AGOSTO!J75+SEPTIEMBRE!J75</f>
        <v>600</v>
      </c>
      <c r="K75" s="7"/>
      <c r="L75" s="29">
        <v>0</v>
      </c>
      <c r="M75" s="29">
        <v>43.5</v>
      </c>
      <c r="N75" s="14"/>
      <c r="O75" s="28">
        <v>0</v>
      </c>
      <c r="P75" s="29">
        <v>1800</v>
      </c>
      <c r="Q75" s="7"/>
      <c r="R75" s="29">
        <v>0</v>
      </c>
      <c r="S75" s="29">
        <v>725</v>
      </c>
      <c r="T75" s="14"/>
      <c r="U75" s="60">
        <f t="shared" si="3"/>
        <v>0.30208333333333331</v>
      </c>
    </row>
    <row r="76" spans="2:21" ht="15.75" thickBot="1">
      <c r="B76" s="300" t="s">
        <v>67</v>
      </c>
      <c r="C76" s="243"/>
      <c r="D76" s="243"/>
      <c r="E76" s="243"/>
      <c r="F76" s="244"/>
      <c r="G76" s="308">
        <v>1500</v>
      </c>
      <c r="H76" s="244"/>
      <c r="I76" s="30">
        <f>+JULIO!I76+AGOSTO!I76+SEPTIEMBRE!I76</f>
        <v>0</v>
      </c>
      <c r="J76" s="30">
        <f>+JULIO!J76+AGOSTO!J76+SEPTIEMBRE!J76</f>
        <v>0</v>
      </c>
      <c r="K76" s="8"/>
      <c r="L76" s="31">
        <v>0</v>
      </c>
      <c r="M76" s="31">
        <v>0</v>
      </c>
      <c r="N76" s="15"/>
      <c r="O76" s="30">
        <v>0</v>
      </c>
      <c r="P76" s="31">
        <v>1500</v>
      </c>
      <c r="Q76" s="8"/>
      <c r="R76" s="31">
        <v>0</v>
      </c>
      <c r="S76" s="31">
        <v>0</v>
      </c>
      <c r="T76" s="15"/>
      <c r="U76" s="65">
        <f t="shared" si="3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306" t="s">
        <v>84</v>
      </c>
      <c r="C78" s="218"/>
      <c r="D78" s="218"/>
      <c r="E78" s="218"/>
      <c r="F78" s="219"/>
      <c r="G78" s="307">
        <v>11500</v>
      </c>
      <c r="H78" s="219"/>
      <c r="I78" s="196">
        <f>+JULIO!I78+AGOSTO!I78+SEPTIEMBRE!I78</f>
        <v>11500</v>
      </c>
      <c r="J78" s="26">
        <f>+JULIO!J78+AGOSTO!J78+SEPTIEMBRE!J78</f>
        <v>0</v>
      </c>
      <c r="K78" s="6"/>
      <c r="L78" s="27">
        <v>3221.24</v>
      </c>
      <c r="M78" s="27">
        <v>0</v>
      </c>
      <c r="N78" s="13"/>
      <c r="O78" s="26">
        <v>11500</v>
      </c>
      <c r="P78" s="27">
        <v>0</v>
      </c>
      <c r="Q78" s="6"/>
      <c r="R78" s="27">
        <v>11500</v>
      </c>
      <c r="S78" s="27">
        <v>0</v>
      </c>
      <c r="T78" s="13"/>
      <c r="U78" s="66">
        <f t="shared" si="3"/>
        <v>1</v>
      </c>
    </row>
    <row r="79" spans="2:21">
      <c r="B79" s="293" t="s">
        <v>85</v>
      </c>
      <c r="C79" s="221"/>
      <c r="D79" s="221"/>
      <c r="E79" s="221"/>
      <c r="F79" s="222"/>
      <c r="G79" s="304">
        <v>20440</v>
      </c>
      <c r="H79" s="222"/>
      <c r="I79" s="197">
        <f>+JULIO!I79+AGOSTO!I79+SEPTIEMBRE!I79</f>
        <v>0</v>
      </c>
      <c r="J79" s="28">
        <f>+JULIO!J79+AGOSTO!J79+SEPTIEMBRE!J79</f>
        <v>0</v>
      </c>
      <c r="K79" s="7"/>
      <c r="L79" s="29">
        <v>0</v>
      </c>
      <c r="M79" s="29">
        <v>0</v>
      </c>
      <c r="N79" s="14"/>
      <c r="O79" s="28">
        <v>0</v>
      </c>
      <c r="P79" s="29">
        <v>0</v>
      </c>
      <c r="Q79" s="7"/>
      <c r="R79" s="29">
        <v>0</v>
      </c>
      <c r="S79" s="29">
        <v>0</v>
      </c>
      <c r="T79" s="14"/>
      <c r="U79" s="60">
        <f t="shared" si="3"/>
        <v>0</v>
      </c>
    </row>
    <row r="80" spans="2:21">
      <c r="B80" s="293" t="s">
        <v>69</v>
      </c>
      <c r="C80" s="221"/>
      <c r="D80" s="221"/>
      <c r="E80" s="221"/>
      <c r="F80" s="222"/>
      <c r="G80" s="304">
        <v>82984</v>
      </c>
      <c r="H80" s="222"/>
      <c r="I80" s="197">
        <f>+JULIO!I80+AGOSTO!I80+SEPTIEMBRE!I80</f>
        <v>0</v>
      </c>
      <c r="J80" s="28">
        <f>+JULIO!J80+AGOSTO!J80+SEPTIEMBRE!J80</f>
        <v>0</v>
      </c>
      <c r="K80" s="7"/>
      <c r="L80" s="29">
        <v>3234</v>
      </c>
      <c r="M80" s="29">
        <v>0</v>
      </c>
      <c r="N80" s="14"/>
      <c r="O80" s="28">
        <v>40000</v>
      </c>
      <c r="P80" s="29">
        <v>42984</v>
      </c>
      <c r="Q80" s="7"/>
      <c r="R80" s="29">
        <v>40000</v>
      </c>
      <c r="S80" s="29">
        <v>42984</v>
      </c>
      <c r="T80" s="14"/>
      <c r="U80" s="60">
        <f t="shared" si="3"/>
        <v>1</v>
      </c>
    </row>
    <row r="81" spans="2:21">
      <c r="B81" s="293" t="s">
        <v>86</v>
      </c>
      <c r="C81" s="221"/>
      <c r="D81" s="221"/>
      <c r="E81" s="221"/>
      <c r="F81" s="222"/>
      <c r="G81" s="304">
        <v>14052</v>
      </c>
      <c r="H81" s="222"/>
      <c r="I81" s="197">
        <f>+JULIO!I81+AGOSTO!I81+SEPTIEMBRE!I81</f>
        <v>0</v>
      </c>
      <c r="J81" s="28">
        <f>+JULIO!J81+AGOSTO!J81+SEPTIEMBRE!J81</f>
        <v>0</v>
      </c>
      <c r="K81" s="7"/>
      <c r="L81" s="29">
        <v>0</v>
      </c>
      <c r="M81" s="29">
        <v>0</v>
      </c>
      <c r="N81" s="14"/>
      <c r="O81" s="28">
        <v>0</v>
      </c>
      <c r="P81" s="29">
        <v>0</v>
      </c>
      <c r="Q81" s="7"/>
      <c r="R81" s="29">
        <v>0</v>
      </c>
      <c r="S81" s="29">
        <v>0</v>
      </c>
      <c r="T81" s="14"/>
      <c r="U81" s="60">
        <f t="shared" si="3"/>
        <v>0</v>
      </c>
    </row>
    <row r="82" spans="2:21">
      <c r="B82" s="293" t="s">
        <v>87</v>
      </c>
      <c r="C82" s="221"/>
      <c r="D82" s="221"/>
      <c r="E82" s="221"/>
      <c r="F82" s="222"/>
      <c r="G82" s="304">
        <v>14820</v>
      </c>
      <c r="H82" s="222"/>
      <c r="I82" s="197">
        <f>+JULIO!I82+AGOSTO!I82+SEPTIEMBRE!I82</f>
        <v>0</v>
      </c>
      <c r="J82" s="28">
        <f>+JULIO!J82+AGOSTO!J82+SEPTIEMBRE!J82</f>
        <v>0</v>
      </c>
      <c r="K82" s="7"/>
      <c r="L82" s="29">
        <v>14820</v>
      </c>
      <c r="M82" s="29">
        <v>0</v>
      </c>
      <c r="N82" s="14"/>
      <c r="O82" s="28">
        <v>14820</v>
      </c>
      <c r="P82" s="29">
        <v>0</v>
      </c>
      <c r="Q82" s="7"/>
      <c r="R82" s="29">
        <v>14820</v>
      </c>
      <c r="S82" s="29">
        <v>0</v>
      </c>
      <c r="T82" s="14"/>
      <c r="U82" s="60">
        <f t="shared" si="3"/>
        <v>1</v>
      </c>
    </row>
    <row r="83" spans="2:21" ht="15.75" thickBot="1">
      <c r="B83" s="300" t="s">
        <v>70</v>
      </c>
      <c r="C83" s="243"/>
      <c r="D83" s="243"/>
      <c r="E83" s="243"/>
      <c r="F83" s="244"/>
      <c r="G83" s="308">
        <v>13000</v>
      </c>
      <c r="H83" s="244"/>
      <c r="I83" s="198">
        <f>+JULIO!I83+AGOSTO!I83+SEPTIEMBRE!I83</f>
        <v>13000</v>
      </c>
      <c r="J83" s="30">
        <f>+JULIO!J83+AGOSTO!J83+SEPTIEMBRE!J83</f>
        <v>0</v>
      </c>
      <c r="K83" s="8"/>
      <c r="L83" s="31">
        <v>13000</v>
      </c>
      <c r="M83" s="31">
        <v>0</v>
      </c>
      <c r="N83" s="15"/>
      <c r="O83" s="30">
        <v>13000</v>
      </c>
      <c r="P83" s="31">
        <v>0</v>
      </c>
      <c r="Q83" s="8"/>
      <c r="R83" s="31">
        <v>13000</v>
      </c>
      <c r="S83" s="31">
        <v>0</v>
      </c>
      <c r="T83" s="15"/>
      <c r="U83" s="65">
        <f t="shared" si="3"/>
        <v>1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139320</v>
      </c>
      <c r="J84" s="12">
        <f>SUM(J55:J83)</f>
        <v>4350</v>
      </c>
      <c r="K84" s="12">
        <f>SUM(K55:K83)</f>
        <v>0</v>
      </c>
      <c r="L84" s="12">
        <f>SUM(L55:L83)</f>
        <v>49839.979999999996</v>
      </c>
      <c r="M84" s="12">
        <f>SUM(M55:M83)</f>
        <v>875.5</v>
      </c>
      <c r="N84" s="42"/>
      <c r="O84" s="12">
        <f t="shared" ref="O84:T84" si="4">SUM(O55:O83)</f>
        <v>390782</v>
      </c>
      <c r="P84" s="12">
        <f>SUM(P55:P61,P63,P65,P67:P68,P70:P76,P78:P83)</f>
        <v>125248</v>
      </c>
      <c r="Q84" s="12">
        <f t="shared" si="4"/>
        <v>0</v>
      </c>
      <c r="R84" s="12">
        <f t="shared" si="4"/>
        <v>379844.95999999996</v>
      </c>
      <c r="S84" s="12">
        <f t="shared" si="4"/>
        <v>120053</v>
      </c>
      <c r="T84" s="12">
        <f t="shared" si="4"/>
        <v>0</v>
      </c>
      <c r="U84" s="65">
        <v>0.78039999999999998</v>
      </c>
    </row>
    <row r="85" spans="2:21" ht="15.75" thickBot="1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2:21" ht="15.75" thickBot="1">
      <c r="B86" s="296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96" t="s">
        <v>16</v>
      </c>
      <c r="E87" s="231"/>
      <c r="F87" s="231"/>
      <c r="G87" s="231"/>
      <c r="H87" s="231"/>
      <c r="I87" s="231"/>
      <c r="J87" s="296" t="s">
        <v>117</v>
      </c>
      <c r="K87" s="231"/>
      <c r="L87" s="231"/>
      <c r="M87" s="231"/>
      <c r="N87" s="231"/>
      <c r="O87" s="231"/>
      <c r="P87" s="296" t="s">
        <v>116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96" t="s">
        <v>47</v>
      </c>
      <c r="E88" s="231"/>
      <c r="F88" s="296" t="s">
        <v>48</v>
      </c>
      <c r="G88" s="231"/>
      <c r="H88" s="296" t="s">
        <v>49</v>
      </c>
      <c r="I88" s="231"/>
      <c r="J88" s="296" t="s">
        <v>47</v>
      </c>
      <c r="K88" s="231"/>
      <c r="L88" s="296" t="s">
        <v>48</v>
      </c>
      <c r="M88" s="231"/>
      <c r="N88" s="296" t="s">
        <v>49</v>
      </c>
      <c r="O88" s="231"/>
      <c r="P88" s="296" t="s">
        <v>47</v>
      </c>
      <c r="Q88" s="231"/>
      <c r="R88" s="296" t="s">
        <v>48</v>
      </c>
      <c r="S88" s="231"/>
      <c r="T88" s="296" t="s">
        <v>49</v>
      </c>
      <c r="U88" s="231"/>
    </row>
    <row r="89" spans="2:21" ht="15.75" thickBot="1">
      <c r="B89" s="312" t="s">
        <v>73</v>
      </c>
      <c r="C89" s="231"/>
      <c r="D89" s="311">
        <v>400240</v>
      </c>
      <c r="E89" s="231"/>
      <c r="F89" s="311">
        <v>83488.3</v>
      </c>
      <c r="G89" s="231"/>
      <c r="H89" s="311">
        <v>0</v>
      </c>
      <c r="I89" s="231"/>
      <c r="J89" s="311">
        <v>115786.33</v>
      </c>
      <c r="K89" s="231"/>
      <c r="L89" s="311">
        <v>76561.5</v>
      </c>
      <c r="M89" s="231"/>
      <c r="N89" s="311">
        <v>0</v>
      </c>
      <c r="O89" s="231"/>
      <c r="P89" s="311">
        <v>300524.96000000002</v>
      </c>
      <c r="Q89" s="231"/>
      <c r="R89" s="311">
        <v>77069</v>
      </c>
      <c r="S89" s="231"/>
      <c r="T89" s="311">
        <v>0</v>
      </c>
      <c r="U89" s="231"/>
    </row>
    <row r="90" spans="2:21" ht="15.75" thickBot="1">
      <c r="B90" s="312" t="s">
        <v>74</v>
      </c>
      <c r="C90" s="231"/>
      <c r="D90" s="311">
        <v>99760</v>
      </c>
      <c r="E90" s="231"/>
      <c r="F90" s="311">
        <v>57036</v>
      </c>
      <c r="G90" s="231"/>
      <c r="H90" s="311">
        <v>0</v>
      </c>
      <c r="I90" s="231"/>
      <c r="J90" s="311">
        <v>41109.480000000003</v>
      </c>
      <c r="K90" s="231"/>
      <c r="L90" s="311">
        <v>42984</v>
      </c>
      <c r="M90" s="231"/>
      <c r="N90" s="311">
        <v>0</v>
      </c>
      <c r="O90" s="231"/>
      <c r="P90" s="311">
        <v>77875.48</v>
      </c>
      <c r="Q90" s="231"/>
      <c r="R90" s="311">
        <v>42984</v>
      </c>
      <c r="S90" s="231"/>
      <c r="T90" s="311">
        <v>0</v>
      </c>
      <c r="U90" s="231"/>
    </row>
    <row r="91" spans="2:21" ht="15.75" thickBot="1">
      <c r="B91" s="312" t="s">
        <v>43</v>
      </c>
      <c r="C91" s="231"/>
      <c r="D91" s="311">
        <f>SUM(D89,D90)</f>
        <v>500000</v>
      </c>
      <c r="E91" s="231"/>
      <c r="F91" s="311">
        <f>SUM(F89,F90)</f>
        <v>140524.29999999999</v>
      </c>
      <c r="G91" s="231"/>
      <c r="H91" s="311">
        <f>SUM(H89,H90)</f>
        <v>0</v>
      </c>
      <c r="I91" s="231"/>
      <c r="J91" s="311">
        <f>SUM(J89,J90)</f>
        <v>156895.81</v>
      </c>
      <c r="K91" s="231"/>
      <c r="L91" s="311">
        <f>SUM(L89,L90)</f>
        <v>119545.5</v>
      </c>
      <c r="M91" s="231"/>
      <c r="N91" s="311">
        <f>SUM(N89,N90)</f>
        <v>0</v>
      </c>
      <c r="O91" s="231"/>
      <c r="P91" s="311">
        <f>SUM(P89,P90)</f>
        <v>378400.44</v>
      </c>
      <c r="Q91" s="231"/>
      <c r="R91" s="311">
        <f>SUM(R89,R90)</f>
        <v>120053</v>
      </c>
      <c r="S91" s="231"/>
      <c r="T91" s="311">
        <f>SUM(T89,T90)</f>
        <v>0</v>
      </c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110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24">
    <mergeCell ref="O30:Q30"/>
    <mergeCell ref="O40:Q40"/>
    <mergeCell ref="O42:Q42"/>
    <mergeCell ref="O45:Q45"/>
    <mergeCell ref="R26:T26"/>
    <mergeCell ref="R30:T30"/>
    <mergeCell ref="R40:T40"/>
    <mergeCell ref="R42:T42"/>
    <mergeCell ref="R45:T45"/>
    <mergeCell ref="R44:T44"/>
    <mergeCell ref="R38:T38"/>
    <mergeCell ref="R39:T39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I45:K45"/>
    <mergeCell ref="L45:N45"/>
    <mergeCell ref="B42:D42"/>
    <mergeCell ref="B43:D43"/>
    <mergeCell ref="E43:F43"/>
    <mergeCell ref="G43:H43"/>
    <mergeCell ref="I43:K43"/>
    <mergeCell ref="L43:N43"/>
    <mergeCell ref="O43:Q43"/>
    <mergeCell ref="R43:T43"/>
    <mergeCell ref="I42:K42"/>
    <mergeCell ref="L42:N42"/>
    <mergeCell ref="B40:D40"/>
    <mergeCell ref="B41:D41"/>
    <mergeCell ref="E41:F41"/>
    <mergeCell ref="G41:H41"/>
    <mergeCell ref="I41:K41"/>
    <mergeCell ref="L41:N41"/>
    <mergeCell ref="O41:Q41"/>
    <mergeCell ref="R41:T41"/>
    <mergeCell ref="I40:K40"/>
    <mergeCell ref="L40:N40"/>
    <mergeCell ref="B38:D38"/>
    <mergeCell ref="E38:F38"/>
    <mergeCell ref="G38:H38"/>
    <mergeCell ref="I38:K38"/>
    <mergeCell ref="L38:N38"/>
    <mergeCell ref="O38:Q38"/>
    <mergeCell ref="B39:D39"/>
    <mergeCell ref="E39:F39"/>
    <mergeCell ref="G39:H39"/>
    <mergeCell ref="I39:K39"/>
    <mergeCell ref="L39:N39"/>
    <mergeCell ref="O39:Q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I30:K30"/>
    <mergeCell ref="L30:N30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I26:K26"/>
    <mergeCell ref="L26:N26"/>
    <mergeCell ref="O26:Q26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5:U5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18"/>
  <sheetViews>
    <sheetView topLeftCell="B1" zoomScale="80" zoomScaleNormal="80" workbookViewId="0">
      <selection activeCell="G8" sqref="G8:U8"/>
    </sheetView>
  </sheetViews>
  <sheetFormatPr baseColWidth="10" defaultColWidth="11.42578125" defaultRowHeight="15"/>
  <cols>
    <col min="1" max="1" width="1.7109375" style="35" customWidth="1"/>
    <col min="2" max="2" width="15.140625" style="35" customWidth="1"/>
    <col min="3" max="3" width="13.5703125" style="35" customWidth="1"/>
    <col min="4" max="21" width="11.42578125" style="35"/>
    <col min="22" max="22" width="3.140625" style="35" customWidth="1"/>
    <col min="23" max="16384" width="11.42578125" style="35"/>
  </cols>
  <sheetData>
    <row r="4" spans="2:2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85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86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86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86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86" t="s">
        <v>6</v>
      </c>
      <c r="C12" s="206"/>
      <c r="D12" s="206"/>
      <c r="E12" s="206"/>
      <c r="F12" s="207"/>
      <c r="G12" s="286" t="s">
        <v>7</v>
      </c>
      <c r="H12" s="206"/>
      <c r="I12" s="290">
        <v>500000</v>
      </c>
      <c r="J12" s="288"/>
      <c r="K12" s="288"/>
      <c r="L12" s="288"/>
      <c r="M12" s="288"/>
      <c r="N12" s="80" t="s">
        <v>8</v>
      </c>
      <c r="O12" s="290">
        <v>140524.29999999999</v>
      </c>
      <c r="P12" s="288"/>
      <c r="Q12" s="288"/>
      <c r="R12" s="291" t="s">
        <v>9</v>
      </c>
      <c r="S12" s="206"/>
      <c r="T12" s="206"/>
      <c r="U12" s="207"/>
    </row>
    <row r="13" spans="2:21">
      <c r="B13" s="286" t="s">
        <v>10</v>
      </c>
      <c r="C13" s="206"/>
      <c r="D13" s="206"/>
      <c r="E13" s="206"/>
      <c r="F13" s="207"/>
      <c r="G13" s="286" t="s">
        <v>7</v>
      </c>
      <c r="H13" s="206"/>
      <c r="I13" s="320">
        <v>500000</v>
      </c>
      <c r="J13" s="288"/>
      <c r="K13" s="288"/>
      <c r="L13" s="288"/>
      <c r="M13" s="288"/>
      <c r="N13" s="80" t="s">
        <v>8</v>
      </c>
      <c r="O13" s="320">
        <v>140524.29999999999</v>
      </c>
      <c r="P13" s="288"/>
      <c r="Q13" s="288"/>
      <c r="R13" s="206"/>
      <c r="S13" s="206"/>
      <c r="T13" s="206"/>
      <c r="U13" s="207"/>
    </row>
    <row r="14" spans="2:21" ht="15.75" thickBot="1">
      <c r="B14" s="286" t="s">
        <v>11</v>
      </c>
      <c r="C14" s="206"/>
      <c r="D14" s="206"/>
      <c r="E14" s="206"/>
      <c r="F14" s="207"/>
      <c r="G14" s="331" t="s">
        <v>120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95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96" t="s">
        <v>13</v>
      </c>
      <c r="C17" s="231"/>
      <c r="D17" s="231"/>
      <c r="E17" s="296" t="s">
        <v>14</v>
      </c>
      <c r="F17" s="231"/>
      <c r="G17" s="296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97" t="s">
        <v>16</v>
      </c>
      <c r="H18" s="231"/>
      <c r="I18" s="296" t="s">
        <v>17</v>
      </c>
      <c r="J18" s="231"/>
      <c r="K18" s="231"/>
      <c r="L18" s="231"/>
      <c r="M18" s="231"/>
      <c r="N18" s="231"/>
      <c r="O18" s="296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96" t="s">
        <v>19</v>
      </c>
      <c r="J19" s="231"/>
      <c r="K19" s="231"/>
      <c r="L19" s="296" t="s">
        <v>20</v>
      </c>
      <c r="M19" s="231"/>
      <c r="N19" s="231"/>
      <c r="O19" s="296" t="s">
        <v>19</v>
      </c>
      <c r="P19" s="231"/>
      <c r="Q19" s="231"/>
      <c r="R19" s="296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92" t="s">
        <v>22</v>
      </c>
      <c r="C21" s="218"/>
      <c r="D21" s="219"/>
      <c r="E21" s="48"/>
      <c r="F21" s="41"/>
      <c r="G21" s="48"/>
      <c r="H21" s="41"/>
      <c r="I21" s="74"/>
      <c r="J21" s="69"/>
      <c r="K21" s="75"/>
      <c r="L21" s="74"/>
      <c r="M21" s="69"/>
      <c r="N21" s="75"/>
      <c r="O21" s="74"/>
      <c r="P21" s="69"/>
      <c r="Q21" s="75"/>
      <c r="R21" s="74"/>
      <c r="S21" s="69"/>
      <c r="T21" s="75"/>
      <c r="U21" s="61"/>
    </row>
    <row r="22" spans="2:21">
      <c r="B22" s="293" t="s">
        <v>23</v>
      </c>
      <c r="C22" s="221"/>
      <c r="D22" s="222"/>
      <c r="E22" s="293" t="s">
        <v>24</v>
      </c>
      <c r="F22" s="222"/>
      <c r="G22" s="294">
        <v>505</v>
      </c>
      <c r="H22" s="224"/>
      <c r="I22" s="239">
        <v>0</v>
      </c>
      <c r="J22" s="225"/>
      <c r="K22" s="224"/>
      <c r="L22" s="239">
        <v>0</v>
      </c>
      <c r="M22" s="225"/>
      <c r="N22" s="224"/>
      <c r="O22" s="239">
        <v>505</v>
      </c>
      <c r="P22" s="225"/>
      <c r="Q22" s="224"/>
      <c r="R22" s="239">
        <v>504.66</v>
      </c>
      <c r="S22" s="225"/>
      <c r="T22" s="224"/>
      <c r="U22" s="81">
        <v>99.932673267326706</v>
      </c>
    </row>
    <row r="23" spans="2:2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1810</v>
      </c>
      <c r="J23" s="237"/>
      <c r="K23" s="236"/>
      <c r="L23" s="223">
        <v>1810</v>
      </c>
      <c r="M23" s="237"/>
      <c r="N23" s="236"/>
      <c r="O23" s="223">
        <v>17122</v>
      </c>
      <c r="P23" s="237"/>
      <c r="Q23" s="236"/>
      <c r="R23" s="223">
        <v>17122</v>
      </c>
      <c r="S23" s="237"/>
      <c r="T23" s="236"/>
      <c r="U23" s="81">
        <f>(R23/G23)*100</f>
        <v>87.52236364565762</v>
      </c>
    </row>
    <row r="24" spans="2:21">
      <c r="B24" s="293" t="s">
        <v>25</v>
      </c>
      <c r="C24" s="221"/>
      <c r="D24" s="222"/>
      <c r="E24" s="293" t="s">
        <v>26</v>
      </c>
      <c r="F24" s="222"/>
      <c r="G24" s="294">
        <v>141</v>
      </c>
      <c r="H24" s="224"/>
      <c r="I24" s="223">
        <v>0</v>
      </c>
      <c r="J24" s="225"/>
      <c r="K24" s="224"/>
      <c r="L24" s="223">
        <v>0</v>
      </c>
      <c r="M24" s="225"/>
      <c r="N24" s="224"/>
      <c r="O24" s="223">
        <v>141</v>
      </c>
      <c r="P24" s="225"/>
      <c r="Q24" s="224"/>
      <c r="R24" s="223">
        <v>142</v>
      </c>
      <c r="S24" s="225"/>
      <c r="T24" s="224"/>
      <c r="U24" s="81">
        <v>100.709219858156</v>
      </c>
    </row>
    <row r="25" spans="2:21">
      <c r="B25" s="293" t="s">
        <v>27</v>
      </c>
      <c r="C25" s="221"/>
      <c r="D25" s="222"/>
      <c r="E25" s="293" t="s">
        <v>26</v>
      </c>
      <c r="F25" s="222"/>
      <c r="G25" s="294">
        <v>5190</v>
      </c>
      <c r="H25" s="224"/>
      <c r="I25" s="223">
        <v>492</v>
      </c>
      <c r="J25" s="225"/>
      <c r="K25" s="224"/>
      <c r="L25" s="223">
        <v>513</v>
      </c>
      <c r="M25" s="225"/>
      <c r="N25" s="224"/>
      <c r="O25" s="223">
        <v>4560</v>
      </c>
      <c r="P25" s="225"/>
      <c r="Q25" s="224"/>
      <c r="R25" s="223">
        <f>+L25+SEPTIEMBRE!R25</f>
        <v>4602</v>
      </c>
      <c r="S25" s="225"/>
      <c r="T25" s="224"/>
      <c r="U25" s="81">
        <v>100.921052631579</v>
      </c>
    </row>
    <row r="26" spans="2:21">
      <c r="B26" s="298" t="s">
        <v>28</v>
      </c>
      <c r="C26" s="221"/>
      <c r="D26" s="222"/>
      <c r="E26" s="49"/>
      <c r="F26" s="40"/>
      <c r="G26" s="76"/>
      <c r="H26" s="77"/>
      <c r="I26" s="76"/>
      <c r="J26" s="68"/>
      <c r="K26" s="77"/>
      <c r="L26" s="76"/>
      <c r="M26" s="68"/>
      <c r="N26" s="77"/>
      <c r="O26" s="76"/>
      <c r="P26" s="68"/>
      <c r="Q26" s="77"/>
      <c r="R26" s="76"/>
      <c r="S26" s="68"/>
      <c r="T26" s="77"/>
      <c r="U26" s="82"/>
    </row>
    <row r="27" spans="2:21">
      <c r="B27" s="293" t="s">
        <v>29</v>
      </c>
      <c r="C27" s="221"/>
      <c r="D27" s="222"/>
      <c r="E27" s="293" t="s">
        <v>26</v>
      </c>
      <c r="F27" s="222"/>
      <c r="G27" s="294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6</v>
      </c>
      <c r="P27" s="225"/>
      <c r="Q27" s="224"/>
      <c r="R27" s="223">
        <v>17</v>
      </c>
      <c r="S27" s="225"/>
      <c r="T27" s="224"/>
      <c r="U27" s="81">
        <v>283.33333333333297</v>
      </c>
    </row>
    <row r="28" spans="2:21">
      <c r="B28" s="293" t="s">
        <v>30</v>
      </c>
      <c r="C28" s="221"/>
      <c r="D28" s="222"/>
      <c r="E28" s="293" t="s">
        <v>24</v>
      </c>
      <c r="F28" s="222"/>
      <c r="G28" s="29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349</v>
      </c>
      <c r="P28" s="225"/>
      <c r="Q28" s="224"/>
      <c r="R28" s="239">
        <v>467.53899999999999</v>
      </c>
      <c r="S28" s="225"/>
      <c r="T28" s="224"/>
      <c r="U28" s="81">
        <v>133.96532951289399</v>
      </c>
    </row>
    <row r="29" spans="2:21">
      <c r="B29" s="293" t="s">
        <v>31</v>
      </c>
      <c r="C29" s="221"/>
      <c r="D29" s="222"/>
      <c r="E29" s="293" t="s">
        <v>24</v>
      </c>
      <c r="F29" s="222"/>
      <c r="G29" s="29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349</v>
      </c>
      <c r="P29" s="225"/>
      <c r="Q29" s="224"/>
      <c r="R29" s="239">
        <v>467.53899999999999</v>
      </c>
      <c r="S29" s="225"/>
      <c r="T29" s="224"/>
      <c r="U29" s="81">
        <v>133.96532951289399</v>
      </c>
    </row>
    <row r="30" spans="2:21">
      <c r="B30" s="298" t="s">
        <v>32</v>
      </c>
      <c r="C30" s="221"/>
      <c r="D30" s="222"/>
      <c r="E30" s="49"/>
      <c r="F30" s="40"/>
      <c r="G30" s="76"/>
      <c r="H30" s="77"/>
      <c r="I30" s="76"/>
      <c r="J30" s="68"/>
      <c r="K30" s="77"/>
      <c r="L30" s="76"/>
      <c r="M30" s="68"/>
      <c r="N30" s="77"/>
      <c r="O30" s="76"/>
      <c r="P30" s="68"/>
      <c r="Q30" s="77"/>
      <c r="R30" s="76"/>
      <c r="S30" s="68"/>
      <c r="T30" s="77"/>
      <c r="U30" s="82"/>
    </row>
    <row r="31" spans="2:21">
      <c r="B31" s="293" t="s">
        <v>33</v>
      </c>
      <c r="C31" s="221"/>
      <c r="D31" s="222"/>
      <c r="E31" s="293" t="s">
        <v>26</v>
      </c>
      <c r="F31" s="222"/>
      <c r="G31" s="294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71</v>
      </c>
      <c r="P31" s="225"/>
      <c r="Q31" s="224"/>
      <c r="R31" s="223">
        <v>99</v>
      </c>
      <c r="S31" s="225"/>
      <c r="T31" s="224"/>
      <c r="U31" s="81">
        <v>139.43661971831</v>
      </c>
    </row>
    <row r="32" spans="2:21">
      <c r="B32" s="298" t="s">
        <v>34</v>
      </c>
      <c r="C32" s="221"/>
      <c r="D32" s="222"/>
      <c r="E32" s="49"/>
      <c r="F32" s="40"/>
      <c r="G32" s="76"/>
      <c r="H32" s="77"/>
      <c r="I32" s="76"/>
      <c r="J32" s="68"/>
      <c r="K32" s="77"/>
      <c r="L32" s="76"/>
      <c r="M32" s="68"/>
      <c r="N32" s="77"/>
      <c r="O32" s="76"/>
      <c r="P32" s="68"/>
      <c r="Q32" s="77"/>
      <c r="R32" s="76"/>
      <c r="S32" s="68"/>
      <c r="T32" s="77"/>
      <c r="U32" s="82"/>
    </row>
    <row r="33" spans="2:21" ht="15" customHeight="1">
      <c r="B33" s="293" t="s">
        <v>36</v>
      </c>
      <c r="C33" s="221"/>
      <c r="D33" s="222"/>
      <c r="E33" s="293" t="s">
        <v>24</v>
      </c>
      <c r="F33" s="222"/>
      <c r="G33" s="29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81">
        <v>99.942477876106196</v>
      </c>
    </row>
    <row r="34" spans="2:21">
      <c r="B34" s="220" t="s">
        <v>30</v>
      </c>
      <c r="C34" s="221"/>
      <c r="D34" s="222"/>
      <c r="E34" s="293" t="s">
        <v>24</v>
      </c>
      <c r="F34" s="222"/>
      <c r="G34" s="29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81">
        <v>99.942477876106196</v>
      </c>
    </row>
    <row r="35" spans="2:21">
      <c r="B35" s="293" t="s">
        <v>35</v>
      </c>
      <c r="C35" s="221"/>
      <c r="D35" s="222"/>
      <c r="E35" s="293" t="s">
        <v>26</v>
      </c>
      <c r="F35" s="222"/>
      <c r="G35" s="294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81">
        <v>100</v>
      </c>
    </row>
    <row r="36" spans="2:21">
      <c r="B36" s="298" t="s">
        <v>37</v>
      </c>
      <c r="C36" s="221"/>
      <c r="D36" s="222"/>
      <c r="E36" s="49"/>
      <c r="F36" s="40"/>
      <c r="G36" s="76"/>
      <c r="H36" s="77"/>
      <c r="I36" s="76"/>
      <c r="J36" s="68"/>
      <c r="K36" s="77"/>
      <c r="L36" s="76"/>
      <c r="M36" s="68"/>
      <c r="N36" s="77"/>
      <c r="O36" s="76"/>
      <c r="P36" s="68"/>
      <c r="Q36" s="77"/>
      <c r="R36" s="76"/>
      <c r="S36" s="68"/>
      <c r="T36" s="77"/>
      <c r="U36" s="82"/>
    </row>
    <row r="37" spans="2:21">
      <c r="B37" s="293" t="s">
        <v>36</v>
      </c>
      <c r="C37" s="221"/>
      <c r="D37" s="222"/>
      <c r="E37" s="293" t="s">
        <v>24</v>
      </c>
      <c r="F37" s="222"/>
      <c r="G37" s="29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81">
        <v>99.942477876106196</v>
      </c>
    </row>
    <row r="38" spans="2:21" ht="15" customHeight="1">
      <c r="B38" s="220" t="s">
        <v>30</v>
      </c>
      <c r="C38" s="221"/>
      <c r="D38" s="222"/>
      <c r="E38" s="293" t="s">
        <v>24</v>
      </c>
      <c r="F38" s="222"/>
      <c r="G38" s="29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81">
        <v>99.942477876106196</v>
      </c>
    </row>
    <row r="39" spans="2:21">
      <c r="B39" s="293" t="s">
        <v>35</v>
      </c>
      <c r="C39" s="221"/>
      <c r="D39" s="222"/>
      <c r="E39" s="293" t="s">
        <v>26</v>
      </c>
      <c r="F39" s="222"/>
      <c r="G39" s="294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81">
        <v>100</v>
      </c>
    </row>
    <row r="40" spans="2:21">
      <c r="B40" s="298" t="s">
        <v>38</v>
      </c>
      <c r="C40" s="221"/>
      <c r="D40" s="222"/>
      <c r="E40" s="49"/>
      <c r="F40" s="40"/>
      <c r="G40" s="76"/>
      <c r="H40" s="77"/>
      <c r="I40" s="76"/>
      <c r="J40" s="68"/>
      <c r="K40" s="77"/>
      <c r="L40" s="76"/>
      <c r="M40" s="68"/>
      <c r="N40" s="77"/>
      <c r="O40" s="76"/>
      <c r="P40" s="68"/>
      <c r="Q40" s="77"/>
      <c r="R40" s="76"/>
      <c r="S40" s="68"/>
      <c r="T40" s="77"/>
      <c r="U40" s="82"/>
    </row>
    <row r="41" spans="2:21">
      <c r="B41" s="293" t="s">
        <v>39</v>
      </c>
      <c r="C41" s="221"/>
      <c r="D41" s="222"/>
      <c r="E41" s="293" t="s">
        <v>26</v>
      </c>
      <c r="F41" s="222"/>
      <c r="G41" s="294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2</v>
      </c>
      <c r="P41" s="225"/>
      <c r="Q41" s="224"/>
      <c r="R41" s="223">
        <v>2</v>
      </c>
      <c r="S41" s="225"/>
      <c r="T41" s="224"/>
      <c r="U41" s="81">
        <v>100</v>
      </c>
    </row>
    <row r="42" spans="2:21">
      <c r="B42" s="298" t="s">
        <v>40</v>
      </c>
      <c r="C42" s="221"/>
      <c r="D42" s="222"/>
      <c r="E42" s="49"/>
      <c r="F42" s="40"/>
      <c r="G42" s="76"/>
      <c r="H42" s="77"/>
      <c r="I42" s="76"/>
      <c r="J42" s="68"/>
      <c r="K42" s="77"/>
      <c r="L42" s="76"/>
      <c r="M42" s="68"/>
      <c r="N42" s="77"/>
      <c r="O42" s="76"/>
      <c r="P42" s="68"/>
      <c r="Q42" s="77"/>
      <c r="R42" s="76"/>
      <c r="S42" s="68"/>
      <c r="T42" s="77"/>
      <c r="U42" s="82"/>
    </row>
    <row r="43" spans="2:21">
      <c r="B43" s="293" t="s">
        <v>41</v>
      </c>
      <c r="C43" s="221"/>
      <c r="D43" s="222"/>
      <c r="E43" s="293" t="s">
        <v>26</v>
      </c>
      <c r="F43" s="222"/>
      <c r="G43" s="294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10</v>
      </c>
      <c r="P43" s="225"/>
      <c r="Q43" s="224"/>
      <c r="R43" s="223">
        <v>10</v>
      </c>
      <c r="S43" s="225"/>
      <c r="T43" s="224"/>
      <c r="U43" s="81">
        <v>100</v>
      </c>
    </row>
    <row r="44" spans="2:21">
      <c r="B44" s="293" t="s">
        <v>40</v>
      </c>
      <c r="C44" s="221"/>
      <c r="D44" s="222"/>
      <c r="E44" s="293" t="s">
        <v>26</v>
      </c>
      <c r="F44" s="222"/>
      <c r="G44" s="294">
        <v>5</v>
      </c>
      <c r="H44" s="224"/>
      <c r="I44" s="223">
        <v>0</v>
      </c>
      <c r="J44" s="225"/>
      <c r="K44" s="224"/>
      <c r="L44" s="223">
        <v>0</v>
      </c>
      <c r="M44" s="225"/>
      <c r="N44" s="224"/>
      <c r="O44" s="223">
        <v>4</v>
      </c>
      <c r="P44" s="225"/>
      <c r="Q44" s="224"/>
      <c r="R44" s="223">
        <v>4</v>
      </c>
      <c r="S44" s="225"/>
      <c r="T44" s="224"/>
      <c r="U44" s="81">
        <v>100</v>
      </c>
    </row>
    <row r="45" spans="2:21">
      <c r="B45" s="298" t="s">
        <v>42</v>
      </c>
      <c r="C45" s="221"/>
      <c r="D45" s="222"/>
      <c r="E45" s="49"/>
      <c r="F45" s="40"/>
      <c r="G45" s="76"/>
      <c r="H45" s="77"/>
      <c r="I45" s="76"/>
      <c r="J45" s="68"/>
      <c r="K45" s="77"/>
      <c r="L45" s="76"/>
      <c r="M45" s="68"/>
      <c r="N45" s="77"/>
      <c r="O45" s="76"/>
      <c r="P45" s="68"/>
      <c r="Q45" s="77"/>
      <c r="R45" s="76"/>
      <c r="S45" s="68"/>
      <c r="T45" s="77"/>
      <c r="U45" s="82"/>
    </row>
    <row r="46" spans="2:21" ht="15.75" thickBot="1">
      <c r="B46" s="300" t="s">
        <v>42</v>
      </c>
      <c r="C46" s="243"/>
      <c r="D46" s="244"/>
      <c r="E46" s="300" t="s">
        <v>26</v>
      </c>
      <c r="F46" s="244"/>
      <c r="G46" s="301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83">
        <v>0</v>
      </c>
    </row>
    <row r="47" spans="2:21" ht="15.75" thickBot="1">
      <c r="B47" s="302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96" t="s">
        <v>44</v>
      </c>
      <c r="C49" s="231"/>
      <c r="D49" s="231"/>
      <c r="E49" s="231"/>
      <c r="F49" s="231"/>
      <c r="G49" s="296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96" t="s">
        <v>19</v>
      </c>
      <c r="H50" s="231"/>
      <c r="I50" s="296" t="s">
        <v>17</v>
      </c>
      <c r="J50" s="231"/>
      <c r="K50" s="231"/>
      <c r="L50" s="231"/>
      <c r="M50" s="231"/>
      <c r="N50" s="231"/>
      <c r="O50" s="296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96" t="s">
        <v>19</v>
      </c>
      <c r="J51" s="231"/>
      <c r="K51" s="231"/>
      <c r="L51" s="296" t="s">
        <v>46</v>
      </c>
      <c r="M51" s="231"/>
      <c r="N51" s="231"/>
      <c r="O51" s="296" t="s">
        <v>19</v>
      </c>
      <c r="P51" s="231"/>
      <c r="Q51" s="231"/>
      <c r="R51" s="296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79" t="s">
        <v>47</v>
      </c>
      <c r="J52" s="79" t="s">
        <v>48</v>
      </c>
      <c r="K52" s="79" t="s">
        <v>49</v>
      </c>
      <c r="L52" s="79" t="s">
        <v>47</v>
      </c>
      <c r="M52" s="79" t="s">
        <v>48</v>
      </c>
      <c r="N52" s="79" t="s">
        <v>49</v>
      </c>
      <c r="O52" s="79" t="s">
        <v>47</v>
      </c>
      <c r="P52" s="79" t="s">
        <v>48</v>
      </c>
      <c r="Q52" s="79" t="s">
        <v>49</v>
      </c>
      <c r="R52" s="79" t="s">
        <v>47</v>
      </c>
      <c r="S52" s="79" t="s">
        <v>48</v>
      </c>
      <c r="T52" s="79" t="s">
        <v>49</v>
      </c>
      <c r="U52" s="216"/>
    </row>
    <row r="53" spans="2:21" ht="15.75" thickBot="1">
      <c r="B53" s="305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ht="15.75" thickBot="1">
      <c r="B54" s="71" t="s">
        <v>22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</row>
    <row r="55" spans="2:21">
      <c r="B55" s="306" t="s">
        <v>51</v>
      </c>
      <c r="C55" s="218"/>
      <c r="D55" s="218"/>
      <c r="E55" s="218"/>
      <c r="F55" s="219"/>
      <c r="G55" s="317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26">
        <v>0</v>
      </c>
      <c r="P55" s="27">
        <v>6211</v>
      </c>
      <c r="Q55" s="6"/>
      <c r="R55" s="2">
        <v>0</v>
      </c>
      <c r="S55" s="2">
        <v>6211</v>
      </c>
      <c r="T55" s="13"/>
      <c r="U55" s="85">
        <f>(R55+S55)/G55</f>
        <v>1</v>
      </c>
    </row>
    <row r="56" spans="2:21">
      <c r="B56" s="293" t="s">
        <v>52</v>
      </c>
      <c r="C56" s="221"/>
      <c r="D56" s="221"/>
      <c r="E56" s="221"/>
      <c r="F56" s="222"/>
      <c r="G56" s="316">
        <v>245280</v>
      </c>
      <c r="H56" s="222"/>
      <c r="I56" s="143">
        <v>20440</v>
      </c>
      <c r="J56" s="3">
        <v>0</v>
      </c>
      <c r="K56" s="7"/>
      <c r="L56" s="3">
        <v>26267.48</v>
      </c>
      <c r="M56" s="3">
        <v>0</v>
      </c>
      <c r="N56" s="14"/>
      <c r="O56" s="28">
        <v>204400</v>
      </c>
      <c r="P56" s="29">
        <v>0</v>
      </c>
      <c r="Q56" s="7"/>
      <c r="R56" s="3">
        <v>200370.31</v>
      </c>
      <c r="S56" s="3">
        <v>0</v>
      </c>
      <c r="T56" s="14"/>
      <c r="U56" s="86">
        <f t="shared" ref="U56:U61" si="0">(R56+S56)/G56</f>
        <v>0.81690439497716894</v>
      </c>
    </row>
    <row r="57" spans="2:21">
      <c r="B57" s="293" t="s">
        <v>53</v>
      </c>
      <c r="C57" s="221"/>
      <c r="D57" s="221"/>
      <c r="E57" s="221"/>
      <c r="F57" s="222"/>
      <c r="G57" s="316">
        <v>20440</v>
      </c>
      <c r="H57" s="222"/>
      <c r="I57" s="10">
        <v>0</v>
      </c>
      <c r="J57" s="3">
        <v>0</v>
      </c>
      <c r="K57" s="7"/>
      <c r="L57" s="3">
        <v>0</v>
      </c>
      <c r="M57" s="3">
        <v>0</v>
      </c>
      <c r="N57" s="14"/>
      <c r="O57" s="28">
        <v>0</v>
      </c>
      <c r="P57" s="29">
        <v>0</v>
      </c>
      <c r="Q57" s="7"/>
      <c r="R57" s="3">
        <v>0</v>
      </c>
      <c r="S57" s="3">
        <v>0</v>
      </c>
      <c r="T57" s="14"/>
      <c r="U57" s="86">
        <f t="shared" si="0"/>
        <v>0</v>
      </c>
    </row>
    <row r="58" spans="2:21">
      <c r="B58" s="293" t="s">
        <v>54</v>
      </c>
      <c r="C58" s="221"/>
      <c r="D58" s="221"/>
      <c r="E58" s="221"/>
      <c r="F58" s="222"/>
      <c r="G58" s="316">
        <v>10000</v>
      </c>
      <c r="H58" s="222"/>
      <c r="I58" s="10">
        <v>0</v>
      </c>
      <c r="J58" s="3">
        <v>0</v>
      </c>
      <c r="K58" s="7"/>
      <c r="L58" s="3">
        <v>4650</v>
      </c>
      <c r="M58" s="3">
        <v>0</v>
      </c>
      <c r="N58" s="14"/>
      <c r="O58" s="28">
        <v>6000</v>
      </c>
      <c r="P58" s="29">
        <v>0</v>
      </c>
      <c r="Q58" s="7"/>
      <c r="R58" s="3">
        <v>10000</v>
      </c>
      <c r="S58" s="3">
        <v>0</v>
      </c>
      <c r="T58" s="14"/>
      <c r="U58" s="86">
        <f t="shared" si="0"/>
        <v>1</v>
      </c>
    </row>
    <row r="59" spans="2:21">
      <c r="B59" s="293" t="s">
        <v>55</v>
      </c>
      <c r="C59" s="221"/>
      <c r="D59" s="221"/>
      <c r="E59" s="221"/>
      <c r="F59" s="222"/>
      <c r="G59" s="316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28">
        <v>0</v>
      </c>
      <c r="P59" s="29">
        <v>0</v>
      </c>
      <c r="Q59" s="7"/>
      <c r="R59" s="3">
        <v>6</v>
      </c>
      <c r="S59" s="3">
        <v>0</v>
      </c>
      <c r="T59" s="14"/>
      <c r="U59" s="86">
        <f t="shared" si="0"/>
        <v>0.29556650246305416</v>
      </c>
    </row>
    <row r="60" spans="2:21">
      <c r="B60" s="293" t="s">
        <v>56</v>
      </c>
      <c r="C60" s="221"/>
      <c r="D60" s="221"/>
      <c r="E60" s="221"/>
      <c r="F60" s="222"/>
      <c r="G60" s="316">
        <v>3500</v>
      </c>
      <c r="H60" s="222"/>
      <c r="I60" s="10">
        <v>0</v>
      </c>
      <c r="J60" s="3">
        <v>0</v>
      </c>
      <c r="K60" s="7"/>
      <c r="L60" s="3">
        <v>0</v>
      </c>
      <c r="M60" s="3">
        <v>0</v>
      </c>
      <c r="N60" s="14"/>
      <c r="O60" s="28">
        <v>3500</v>
      </c>
      <c r="P60" s="29">
        <v>0</v>
      </c>
      <c r="Q60" s="7"/>
      <c r="R60" s="3">
        <v>3276</v>
      </c>
      <c r="S60" s="3">
        <v>0</v>
      </c>
      <c r="T60" s="14"/>
      <c r="U60" s="86">
        <f t="shared" si="0"/>
        <v>0.93600000000000005</v>
      </c>
    </row>
    <row r="61" spans="2:21" ht="15.75" thickBot="1">
      <c r="B61" s="300" t="s">
        <v>57</v>
      </c>
      <c r="C61" s="243"/>
      <c r="D61" s="243"/>
      <c r="E61" s="243"/>
      <c r="F61" s="244"/>
      <c r="G61" s="318">
        <v>90910</v>
      </c>
      <c r="H61" s="244"/>
      <c r="I61" s="11">
        <v>0</v>
      </c>
      <c r="J61" s="4">
        <v>0</v>
      </c>
      <c r="K61" s="8"/>
      <c r="L61" s="4">
        <v>0</v>
      </c>
      <c r="M61" s="4">
        <v>0</v>
      </c>
      <c r="N61" s="15"/>
      <c r="O61" s="30">
        <v>45910</v>
      </c>
      <c r="P61" s="31">
        <v>45000</v>
      </c>
      <c r="Q61" s="8"/>
      <c r="R61" s="4">
        <v>45910</v>
      </c>
      <c r="S61" s="4">
        <v>45000</v>
      </c>
      <c r="T61" s="15"/>
      <c r="U61" s="87">
        <f t="shared" si="0"/>
        <v>1</v>
      </c>
    </row>
    <row r="62" spans="2:21" ht="15.75" thickBot="1">
      <c r="B62" s="71" t="s">
        <v>28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67"/>
      <c r="P62" s="167"/>
      <c r="Q62" s="72"/>
      <c r="R62" s="72"/>
      <c r="S62" s="72"/>
      <c r="T62" s="72"/>
      <c r="U62" s="64"/>
    </row>
    <row r="63" spans="2:21" ht="15.75" thickBot="1">
      <c r="B63" s="309" t="s">
        <v>58</v>
      </c>
      <c r="C63" s="251"/>
      <c r="D63" s="251"/>
      <c r="E63" s="251"/>
      <c r="F63" s="252"/>
      <c r="G63" s="319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32">
        <v>800</v>
      </c>
      <c r="P63" s="33">
        <v>0</v>
      </c>
      <c r="Q63" s="42"/>
      <c r="R63" s="5">
        <v>800</v>
      </c>
      <c r="S63" s="5">
        <v>0</v>
      </c>
      <c r="T63" s="43"/>
      <c r="U63" s="88">
        <f>(R63+S63)/G63</f>
        <v>1</v>
      </c>
    </row>
    <row r="64" spans="2:21" ht="15.75" thickBot="1">
      <c r="B64" s="71" t="s">
        <v>32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167"/>
      <c r="P64" s="167"/>
      <c r="Q64" s="72"/>
      <c r="R64" s="72"/>
      <c r="S64" s="72"/>
      <c r="T64" s="72"/>
      <c r="U64" s="64"/>
    </row>
    <row r="65" spans="2:21" ht="15.75" thickBot="1">
      <c r="B65" s="309" t="s">
        <v>59</v>
      </c>
      <c r="C65" s="251"/>
      <c r="D65" s="251"/>
      <c r="E65" s="251"/>
      <c r="F65" s="252"/>
      <c r="G65" s="319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32">
        <v>49700</v>
      </c>
      <c r="P65" s="33">
        <v>0</v>
      </c>
      <c r="Q65" s="42"/>
      <c r="R65" s="5">
        <v>49700</v>
      </c>
      <c r="S65" s="5">
        <v>0</v>
      </c>
      <c r="T65" s="43"/>
      <c r="U65" s="88">
        <f>(R65+S65)/G65</f>
        <v>1</v>
      </c>
    </row>
    <row r="66" spans="2:21" ht="15.75" thickBot="1">
      <c r="B66" s="71" t="s">
        <v>38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167"/>
      <c r="P66" s="167"/>
      <c r="Q66" s="72"/>
      <c r="R66" s="72"/>
      <c r="S66" s="72"/>
      <c r="T66" s="72"/>
      <c r="U66" s="89"/>
    </row>
    <row r="67" spans="2:21">
      <c r="B67" s="306" t="s">
        <v>60</v>
      </c>
      <c r="C67" s="218"/>
      <c r="D67" s="218"/>
      <c r="E67" s="218"/>
      <c r="F67" s="219"/>
      <c r="G67" s="317">
        <v>2000</v>
      </c>
      <c r="H67" s="219"/>
      <c r="I67" s="177">
        <v>1000</v>
      </c>
      <c r="J67" s="178">
        <v>0</v>
      </c>
      <c r="K67" s="6"/>
      <c r="L67" s="2">
        <v>0</v>
      </c>
      <c r="M67" s="2">
        <v>0</v>
      </c>
      <c r="N67" s="13"/>
      <c r="O67" s="26">
        <v>2000</v>
      </c>
      <c r="P67" s="27">
        <v>0</v>
      </c>
      <c r="Q67" s="6"/>
      <c r="R67" s="2">
        <v>2000</v>
      </c>
      <c r="S67" s="2">
        <v>0</v>
      </c>
      <c r="T67" s="13"/>
      <c r="U67" s="85">
        <f t="shared" ref="U67:U68" si="1">(R67+S67)/G67</f>
        <v>1</v>
      </c>
    </row>
    <row r="68" spans="2:21" ht="15.75" thickBot="1">
      <c r="B68" s="300" t="s">
        <v>61</v>
      </c>
      <c r="C68" s="243"/>
      <c r="D68" s="243"/>
      <c r="E68" s="243"/>
      <c r="F68" s="244"/>
      <c r="G68" s="318">
        <v>6875</v>
      </c>
      <c r="H68" s="244"/>
      <c r="I68" s="176">
        <v>0</v>
      </c>
      <c r="J68" s="150">
        <v>625</v>
      </c>
      <c r="K68" s="8"/>
      <c r="L68" s="4">
        <v>0</v>
      </c>
      <c r="M68" s="4">
        <v>2242</v>
      </c>
      <c r="N68" s="15"/>
      <c r="O68" s="30">
        <v>0</v>
      </c>
      <c r="P68" s="31">
        <v>6875</v>
      </c>
      <c r="Q68" s="8"/>
      <c r="R68" s="4">
        <v>0</v>
      </c>
      <c r="S68" s="4">
        <v>6875</v>
      </c>
      <c r="T68" s="15"/>
      <c r="U68" s="87">
        <f t="shared" si="1"/>
        <v>1</v>
      </c>
    </row>
    <row r="69" spans="2:21" ht="15.75" thickBot="1">
      <c r="B69" s="71" t="s">
        <v>40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67"/>
      <c r="P69" s="167"/>
      <c r="Q69" s="72"/>
      <c r="R69" s="72"/>
      <c r="S69" s="72"/>
      <c r="T69" s="72"/>
      <c r="U69" s="64"/>
    </row>
    <row r="70" spans="2:21">
      <c r="B70" s="306" t="s">
        <v>62</v>
      </c>
      <c r="C70" s="218"/>
      <c r="D70" s="218"/>
      <c r="E70" s="218"/>
      <c r="F70" s="219"/>
      <c r="G70" s="317">
        <v>2000</v>
      </c>
      <c r="H70" s="219"/>
      <c r="I70" s="9">
        <v>0</v>
      </c>
      <c r="J70" s="2">
        <v>0</v>
      </c>
      <c r="K70" s="6"/>
      <c r="L70" s="2">
        <v>0</v>
      </c>
      <c r="M70" s="2">
        <v>140</v>
      </c>
      <c r="N70" s="13"/>
      <c r="O70" s="26">
        <v>0</v>
      </c>
      <c r="P70" s="27">
        <v>2000</v>
      </c>
      <c r="Q70" s="6"/>
      <c r="R70" s="2">
        <v>0</v>
      </c>
      <c r="S70" s="2">
        <v>1140</v>
      </c>
      <c r="T70" s="13"/>
      <c r="U70" s="85">
        <f t="shared" ref="U70:U76" si="2">(R70+S70)/G70</f>
        <v>0.56999999999999995</v>
      </c>
    </row>
    <row r="71" spans="2:21">
      <c r="B71" s="293" t="s">
        <v>53</v>
      </c>
      <c r="C71" s="221"/>
      <c r="D71" s="221"/>
      <c r="E71" s="221"/>
      <c r="F71" s="222"/>
      <c r="G71" s="316">
        <v>2000</v>
      </c>
      <c r="H71" s="222"/>
      <c r="I71" s="10">
        <v>0</v>
      </c>
      <c r="J71" s="3">
        <v>0</v>
      </c>
      <c r="K71" s="7"/>
      <c r="L71" s="3">
        <v>0</v>
      </c>
      <c r="M71" s="3">
        <v>0</v>
      </c>
      <c r="N71" s="14"/>
      <c r="O71" s="28">
        <v>0</v>
      </c>
      <c r="P71" s="29">
        <v>0</v>
      </c>
      <c r="Q71" s="7"/>
      <c r="R71" s="3">
        <v>0</v>
      </c>
      <c r="S71" s="3">
        <v>0</v>
      </c>
      <c r="T71" s="14"/>
      <c r="U71" s="84">
        <f t="shared" si="2"/>
        <v>0</v>
      </c>
    </row>
    <row r="72" spans="2:21">
      <c r="B72" s="293" t="s">
        <v>63</v>
      </c>
      <c r="C72" s="221"/>
      <c r="D72" s="221"/>
      <c r="E72" s="221"/>
      <c r="F72" s="222"/>
      <c r="G72" s="316">
        <v>9000</v>
      </c>
      <c r="H72" s="222"/>
      <c r="I72" s="10">
        <v>0</v>
      </c>
      <c r="J72" s="3">
        <v>0</v>
      </c>
      <c r="K72" s="7"/>
      <c r="L72" s="3">
        <v>0</v>
      </c>
      <c r="M72" s="3">
        <v>0</v>
      </c>
      <c r="N72" s="14"/>
      <c r="O72" s="28">
        <v>0</v>
      </c>
      <c r="P72" s="29">
        <v>9000</v>
      </c>
      <c r="Q72" s="7"/>
      <c r="R72" s="3">
        <v>0</v>
      </c>
      <c r="S72" s="3">
        <v>9000</v>
      </c>
      <c r="T72" s="14"/>
      <c r="U72" s="86">
        <f t="shared" si="2"/>
        <v>1</v>
      </c>
    </row>
    <row r="73" spans="2:21">
      <c r="B73" s="293" t="s">
        <v>64</v>
      </c>
      <c r="C73" s="221"/>
      <c r="D73" s="221"/>
      <c r="E73" s="221"/>
      <c r="F73" s="222"/>
      <c r="G73" s="316">
        <v>10500</v>
      </c>
      <c r="H73" s="222"/>
      <c r="I73" s="10">
        <v>0</v>
      </c>
      <c r="J73" s="3">
        <v>0</v>
      </c>
      <c r="K73" s="7"/>
      <c r="L73" s="3">
        <v>0</v>
      </c>
      <c r="M73" s="3">
        <v>0</v>
      </c>
      <c r="N73" s="14"/>
      <c r="O73" s="28">
        <v>0</v>
      </c>
      <c r="P73" s="29">
        <v>10500</v>
      </c>
      <c r="Q73" s="7"/>
      <c r="R73" s="3">
        <v>0</v>
      </c>
      <c r="S73" s="3">
        <v>10500</v>
      </c>
      <c r="T73" s="14"/>
      <c r="U73" s="86">
        <f t="shared" si="2"/>
        <v>1</v>
      </c>
    </row>
    <row r="74" spans="2:21">
      <c r="B74" s="293" t="s">
        <v>65</v>
      </c>
      <c r="C74" s="221"/>
      <c r="D74" s="221"/>
      <c r="E74" s="221"/>
      <c r="F74" s="222"/>
      <c r="G74" s="316">
        <v>20592</v>
      </c>
      <c r="H74" s="222"/>
      <c r="I74" s="10">
        <v>0</v>
      </c>
      <c r="J74" s="3">
        <v>0</v>
      </c>
      <c r="K74" s="7"/>
      <c r="L74" s="3">
        <v>0</v>
      </c>
      <c r="M74" s="3">
        <v>0</v>
      </c>
      <c r="N74" s="14"/>
      <c r="O74" s="28">
        <v>20592</v>
      </c>
      <c r="P74" s="29">
        <v>0</v>
      </c>
      <c r="Q74" s="7"/>
      <c r="R74" s="3">
        <v>19380.13</v>
      </c>
      <c r="S74" s="3">
        <v>0</v>
      </c>
      <c r="T74" s="14"/>
      <c r="U74" s="86">
        <f t="shared" si="2"/>
        <v>0.94114850427350427</v>
      </c>
    </row>
    <row r="75" spans="2:21">
      <c r="B75" s="293" t="s">
        <v>66</v>
      </c>
      <c r="C75" s="221"/>
      <c r="D75" s="221"/>
      <c r="E75" s="221"/>
      <c r="F75" s="222"/>
      <c r="G75" s="316">
        <v>2400</v>
      </c>
      <c r="H75" s="222"/>
      <c r="I75" s="10">
        <v>0</v>
      </c>
      <c r="J75" s="144">
        <v>200</v>
      </c>
      <c r="K75" s="7"/>
      <c r="L75" s="3">
        <v>0</v>
      </c>
      <c r="M75" s="3">
        <v>414.7</v>
      </c>
      <c r="N75" s="14"/>
      <c r="O75" s="28">
        <v>0</v>
      </c>
      <c r="P75" s="29">
        <v>2000</v>
      </c>
      <c r="Q75" s="7"/>
      <c r="R75" s="3">
        <v>0</v>
      </c>
      <c r="S75" s="3">
        <v>1139.7</v>
      </c>
      <c r="T75" s="14"/>
      <c r="U75" s="86">
        <f t="shared" si="2"/>
        <v>0.47487499999999999</v>
      </c>
    </row>
    <row r="76" spans="2:21" ht="15.75" thickBot="1">
      <c r="B76" s="300" t="s">
        <v>67</v>
      </c>
      <c r="C76" s="243"/>
      <c r="D76" s="243"/>
      <c r="E76" s="243"/>
      <c r="F76" s="244"/>
      <c r="G76" s="318">
        <v>1500</v>
      </c>
      <c r="H76" s="244"/>
      <c r="I76" s="11">
        <v>0</v>
      </c>
      <c r="J76" s="4">
        <v>0</v>
      </c>
      <c r="K76" s="8"/>
      <c r="L76" s="4">
        <v>0</v>
      </c>
      <c r="M76" s="4">
        <v>518</v>
      </c>
      <c r="N76" s="15"/>
      <c r="O76" s="30">
        <v>0</v>
      </c>
      <c r="P76" s="31">
        <v>1500</v>
      </c>
      <c r="Q76" s="8"/>
      <c r="R76" s="4">
        <v>0</v>
      </c>
      <c r="S76" s="4">
        <v>518</v>
      </c>
      <c r="T76" s="15"/>
      <c r="U76" s="87">
        <f t="shared" si="2"/>
        <v>0.34533333333333333</v>
      </c>
    </row>
    <row r="77" spans="2:2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306" t="s">
        <v>84</v>
      </c>
      <c r="C78" s="218"/>
      <c r="D78" s="218"/>
      <c r="E78" s="218"/>
      <c r="F78" s="219"/>
      <c r="G78" s="317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26">
        <v>11500</v>
      </c>
      <c r="P78" s="27">
        <v>0</v>
      </c>
      <c r="Q78" s="6"/>
      <c r="R78" s="2">
        <v>10055.48</v>
      </c>
      <c r="S78" s="2">
        <v>0</v>
      </c>
      <c r="T78" s="13"/>
      <c r="U78" s="85">
        <f t="shared" ref="U78:U83" si="3">(R78+S78)/G78</f>
        <v>0.87438956521739131</v>
      </c>
    </row>
    <row r="79" spans="2:21">
      <c r="B79" s="293" t="s">
        <v>85</v>
      </c>
      <c r="C79" s="221"/>
      <c r="D79" s="221"/>
      <c r="E79" s="221"/>
      <c r="F79" s="222"/>
      <c r="G79" s="316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28">
        <v>0</v>
      </c>
      <c r="P79" s="29">
        <v>0</v>
      </c>
      <c r="Q79" s="7"/>
      <c r="R79" s="3">
        <v>0</v>
      </c>
      <c r="S79" s="3">
        <v>0</v>
      </c>
      <c r="T79" s="14"/>
      <c r="U79" s="86">
        <f t="shared" si="3"/>
        <v>0</v>
      </c>
    </row>
    <row r="80" spans="2:21">
      <c r="B80" s="293" t="s">
        <v>69</v>
      </c>
      <c r="C80" s="221"/>
      <c r="D80" s="221"/>
      <c r="E80" s="221"/>
      <c r="F80" s="222"/>
      <c r="G80" s="316">
        <v>82984</v>
      </c>
      <c r="H80" s="222"/>
      <c r="I80" s="10">
        <v>0</v>
      </c>
      <c r="J80" s="3">
        <v>0</v>
      </c>
      <c r="K80" s="7"/>
      <c r="L80" s="3">
        <v>0</v>
      </c>
      <c r="M80" s="3">
        <v>0</v>
      </c>
      <c r="N80" s="14"/>
      <c r="O80" s="28">
        <v>40000</v>
      </c>
      <c r="P80" s="29">
        <v>42984</v>
      </c>
      <c r="Q80" s="7"/>
      <c r="R80" s="3">
        <v>40000</v>
      </c>
      <c r="S80" s="3">
        <v>42984</v>
      </c>
      <c r="T80" s="14"/>
      <c r="U80" s="86">
        <f t="shared" si="3"/>
        <v>1</v>
      </c>
    </row>
    <row r="81" spans="2:21">
      <c r="B81" s="293" t="s">
        <v>86</v>
      </c>
      <c r="C81" s="221"/>
      <c r="D81" s="221"/>
      <c r="E81" s="221"/>
      <c r="F81" s="222"/>
      <c r="G81" s="316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28">
        <v>0</v>
      </c>
      <c r="P81" s="29">
        <v>0</v>
      </c>
      <c r="Q81" s="7"/>
      <c r="R81" s="3">
        <v>0</v>
      </c>
      <c r="S81" s="3">
        <v>0</v>
      </c>
      <c r="T81" s="14"/>
      <c r="U81" s="86">
        <f t="shared" si="3"/>
        <v>0</v>
      </c>
    </row>
    <row r="82" spans="2:21">
      <c r="B82" s="293" t="s">
        <v>87</v>
      </c>
      <c r="C82" s="221"/>
      <c r="D82" s="221"/>
      <c r="E82" s="221"/>
      <c r="F82" s="222"/>
      <c r="G82" s="316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28">
        <v>14820</v>
      </c>
      <c r="P82" s="29">
        <v>0</v>
      </c>
      <c r="Q82" s="7"/>
      <c r="R82" s="3">
        <v>14820</v>
      </c>
      <c r="S82" s="3">
        <v>0</v>
      </c>
      <c r="T82" s="14"/>
      <c r="U82" s="86">
        <f t="shared" si="3"/>
        <v>1</v>
      </c>
    </row>
    <row r="83" spans="2:21" ht="15.75" thickBot="1">
      <c r="B83" s="300" t="s">
        <v>70</v>
      </c>
      <c r="C83" s="243"/>
      <c r="D83" s="243"/>
      <c r="E83" s="243"/>
      <c r="F83" s="244"/>
      <c r="G83" s="318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30">
        <v>13000</v>
      </c>
      <c r="P83" s="31">
        <v>0</v>
      </c>
      <c r="Q83" s="8"/>
      <c r="R83" s="4">
        <v>13000</v>
      </c>
      <c r="S83" s="4">
        <v>0</v>
      </c>
      <c r="T83" s="15"/>
      <c r="U83" s="87">
        <f t="shared" si="3"/>
        <v>1</v>
      </c>
    </row>
    <row r="84" spans="2:2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21440</v>
      </c>
      <c r="J84" s="5">
        <f>SUM(J55:J83)</f>
        <v>825</v>
      </c>
      <c r="K84" s="42"/>
      <c r="L84" s="5">
        <f t="shared" ref="L84:M84" si="4">SUM(L55:L83)</f>
        <v>30917.48</v>
      </c>
      <c r="M84" s="5">
        <f t="shared" si="4"/>
        <v>3314.7</v>
      </c>
      <c r="N84" s="42"/>
      <c r="O84" s="5">
        <f t="shared" ref="O84:P84" si="5">SUM(O55:O83)</f>
        <v>412222</v>
      </c>
      <c r="P84" s="5">
        <f t="shared" si="5"/>
        <v>126070</v>
      </c>
      <c r="Q84" s="42"/>
      <c r="R84" s="5">
        <f t="shared" ref="R84:S84" si="6">SUM(R55:R83)</f>
        <v>409317.92</v>
      </c>
      <c r="S84" s="5">
        <f t="shared" si="6"/>
        <v>123367.7</v>
      </c>
      <c r="T84" s="42"/>
      <c r="U84" s="90">
        <f>(R84+S84)/G84</f>
        <v>0.83163998618007151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96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96" t="s">
        <v>16</v>
      </c>
      <c r="E87" s="231"/>
      <c r="F87" s="231"/>
      <c r="G87" s="231"/>
      <c r="H87" s="231"/>
      <c r="I87" s="231"/>
      <c r="J87" s="296" t="s">
        <v>72</v>
      </c>
      <c r="K87" s="231"/>
      <c r="L87" s="231"/>
      <c r="M87" s="231"/>
      <c r="N87" s="231"/>
      <c r="O87" s="231"/>
      <c r="P87" s="296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96" t="s">
        <v>47</v>
      </c>
      <c r="E88" s="231"/>
      <c r="F88" s="296" t="s">
        <v>48</v>
      </c>
      <c r="G88" s="231"/>
      <c r="H88" s="296" t="s">
        <v>49</v>
      </c>
      <c r="I88" s="231"/>
      <c r="J88" s="296" t="s">
        <v>47</v>
      </c>
      <c r="K88" s="231"/>
      <c r="L88" s="296" t="s">
        <v>48</v>
      </c>
      <c r="M88" s="231"/>
      <c r="N88" s="296" t="s">
        <v>49</v>
      </c>
      <c r="O88" s="231"/>
      <c r="P88" s="296" t="s">
        <v>47</v>
      </c>
      <c r="Q88" s="231"/>
      <c r="R88" s="296" t="s">
        <v>48</v>
      </c>
      <c r="S88" s="231"/>
      <c r="T88" s="296" t="s">
        <v>49</v>
      </c>
      <c r="U88" s="231"/>
    </row>
    <row r="89" spans="2:21" ht="15.75" thickBot="1">
      <c r="B89" s="312" t="s">
        <v>73</v>
      </c>
      <c r="C89" s="231"/>
      <c r="D89" s="311">
        <v>400240</v>
      </c>
      <c r="E89" s="231"/>
      <c r="F89" s="311">
        <v>83488.3</v>
      </c>
      <c r="G89" s="231"/>
      <c r="H89" s="311"/>
      <c r="I89" s="231"/>
      <c r="J89" s="259">
        <f>SUM(L55:L76)</f>
        <v>30917.48</v>
      </c>
      <c r="K89" s="332"/>
      <c r="L89" s="259">
        <f>SUM(M55:M76)</f>
        <v>3314.7</v>
      </c>
      <c r="M89" s="332"/>
      <c r="N89" s="259"/>
      <c r="O89" s="332"/>
      <c r="P89" s="259">
        <f>SUM(R55:R76)</f>
        <v>331442.44</v>
      </c>
      <c r="Q89" s="332"/>
      <c r="R89" s="259">
        <f>SUM(S55:S76)</f>
        <v>80383.7</v>
      </c>
      <c r="S89" s="332"/>
      <c r="T89" s="259"/>
      <c r="U89" s="332"/>
    </row>
    <row r="90" spans="2:21" ht="15.75" thickBot="1">
      <c r="B90" s="312" t="s">
        <v>74</v>
      </c>
      <c r="C90" s="231"/>
      <c r="D90" s="311">
        <v>99760</v>
      </c>
      <c r="E90" s="231"/>
      <c r="F90" s="311">
        <v>57036</v>
      </c>
      <c r="G90" s="231"/>
      <c r="H90" s="311"/>
      <c r="I90" s="231"/>
      <c r="J90" s="259">
        <f>SUM(L78:L83)</f>
        <v>0</v>
      </c>
      <c r="K90" s="332"/>
      <c r="L90" s="259">
        <f>SUM(M78:M83)</f>
        <v>0</v>
      </c>
      <c r="M90" s="332"/>
      <c r="N90" s="259"/>
      <c r="O90" s="332"/>
      <c r="P90" s="259">
        <f>SUM(R78:R83)</f>
        <v>77875.48</v>
      </c>
      <c r="Q90" s="332"/>
      <c r="R90" s="259">
        <f>SUM(S78:S83)</f>
        <v>42984</v>
      </c>
      <c r="S90" s="332"/>
      <c r="T90" s="259"/>
      <c r="U90" s="332"/>
    </row>
    <row r="91" spans="2:21" ht="15.75" thickBot="1">
      <c r="B91" s="312" t="s">
        <v>43</v>
      </c>
      <c r="C91" s="231"/>
      <c r="D91" s="311">
        <f>SUM(D89,D90)</f>
        <v>500000</v>
      </c>
      <c r="E91" s="231"/>
      <c r="F91" s="311">
        <f>SUM(F89,F90)</f>
        <v>140524.29999999999</v>
      </c>
      <c r="G91" s="231"/>
      <c r="H91" s="311"/>
      <c r="I91" s="231"/>
      <c r="J91" s="259">
        <f>SUM(J89,J90)</f>
        <v>30917.48</v>
      </c>
      <c r="K91" s="332"/>
      <c r="L91" s="259">
        <f>SUM(L89,L90)</f>
        <v>3314.7</v>
      </c>
      <c r="M91" s="332"/>
      <c r="N91" s="259"/>
      <c r="O91" s="332"/>
      <c r="P91" s="259">
        <f>SUM(P89,P90)</f>
        <v>409317.92</v>
      </c>
      <c r="Q91" s="332"/>
      <c r="R91" s="259">
        <f>SUM(R89,R90)</f>
        <v>123367.7</v>
      </c>
      <c r="S91" s="332"/>
      <c r="T91" s="259"/>
      <c r="U91" s="332"/>
    </row>
    <row r="94" spans="2:21" ht="15.75" thickBot="1"/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70"/>
      <c r="I103" s="70"/>
      <c r="J103" s="277"/>
      <c r="K103" s="277"/>
      <c r="L103" s="277"/>
      <c r="M103" s="277"/>
      <c r="N103" s="277"/>
      <c r="O103" s="277"/>
      <c r="P103" s="70"/>
      <c r="Q103" s="70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70"/>
      <c r="I104" s="70"/>
      <c r="J104" s="277"/>
      <c r="K104" s="277"/>
      <c r="L104" s="277"/>
      <c r="M104" s="277"/>
      <c r="N104" s="277"/>
      <c r="O104" s="277"/>
      <c r="P104" s="70"/>
      <c r="Q104" s="70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70"/>
      <c r="I105" s="70"/>
      <c r="J105" s="277"/>
      <c r="K105" s="277"/>
      <c r="L105" s="277"/>
      <c r="M105" s="277"/>
      <c r="N105" s="277"/>
      <c r="O105" s="277"/>
      <c r="P105" s="70"/>
      <c r="Q105" s="70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J106" s="278"/>
      <c r="K106" s="278"/>
      <c r="L106" s="278"/>
      <c r="M106" s="278"/>
      <c r="N106" s="278"/>
      <c r="O106" s="278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J107" s="225" t="s">
        <v>90</v>
      </c>
      <c r="K107" s="225"/>
      <c r="L107" s="225"/>
      <c r="M107" s="225"/>
      <c r="N107" s="225"/>
      <c r="O107" s="225"/>
      <c r="R107" s="261" t="s">
        <v>110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10" spans="2:21">
      <c r="J110" s="275" t="s">
        <v>94</v>
      </c>
      <c r="K110" s="275"/>
      <c r="L110" s="275"/>
      <c r="M110" s="275"/>
      <c r="N110" s="275"/>
      <c r="O110" s="275"/>
    </row>
    <row r="111" spans="2:21">
      <c r="B111" s="200" t="s">
        <v>122</v>
      </c>
      <c r="C111" s="200"/>
      <c r="D111" s="200"/>
      <c r="E111" s="200"/>
      <c r="F111" s="200"/>
      <c r="G111" s="200"/>
      <c r="J111" s="200" t="s">
        <v>95</v>
      </c>
      <c r="K111" s="200"/>
      <c r="L111" s="200"/>
      <c r="M111" s="200"/>
      <c r="N111" s="200"/>
      <c r="O111" s="200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J112" s="200"/>
      <c r="K112" s="200"/>
      <c r="L112" s="200"/>
      <c r="M112" s="200"/>
      <c r="N112" s="200"/>
      <c r="O112" s="200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J113" s="200"/>
      <c r="K113" s="200"/>
      <c r="L113" s="200"/>
      <c r="M113" s="200"/>
      <c r="N113" s="200"/>
      <c r="O113" s="200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J114" s="200"/>
      <c r="K114" s="200"/>
      <c r="L114" s="200"/>
      <c r="M114" s="200"/>
      <c r="N114" s="200"/>
      <c r="O114" s="200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78"/>
      <c r="I115" s="78"/>
      <c r="J115" s="273"/>
      <c r="K115" s="273"/>
      <c r="L115" s="273"/>
      <c r="M115" s="273"/>
      <c r="N115" s="273"/>
      <c r="O115" s="273"/>
      <c r="P115" s="78"/>
      <c r="Q115" s="78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78"/>
      <c r="Q116" s="78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J117" s="270" t="s">
        <v>101</v>
      </c>
      <c r="K117" s="270"/>
      <c r="L117" s="270"/>
      <c r="M117" s="270"/>
      <c r="N117" s="270"/>
      <c r="O117" s="270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J118" s="270"/>
      <c r="K118" s="270"/>
      <c r="L118" s="270"/>
      <c r="M118" s="270"/>
      <c r="N118" s="270"/>
      <c r="O118" s="270"/>
      <c r="R118" s="270"/>
      <c r="S118" s="270"/>
      <c r="T118" s="270"/>
      <c r="U118" s="270"/>
    </row>
  </sheetData>
  <mergeCells count="304">
    <mergeCell ref="B116:G116"/>
    <mergeCell ref="J116:O116"/>
    <mergeCell ref="R116:U116"/>
    <mergeCell ref="B117:G118"/>
    <mergeCell ref="J117:O118"/>
    <mergeCell ref="R117:U118"/>
    <mergeCell ref="J110:O110"/>
    <mergeCell ref="B111:G111"/>
    <mergeCell ref="J111:O111"/>
    <mergeCell ref="R111:U111"/>
    <mergeCell ref="B112:G115"/>
    <mergeCell ref="J112:O115"/>
    <mergeCell ref="R112:U115"/>
    <mergeCell ref="B107:G107"/>
    <mergeCell ref="J107:O107"/>
    <mergeCell ref="R107:U107"/>
    <mergeCell ref="B108:G108"/>
    <mergeCell ref="J108:O108"/>
    <mergeCell ref="R108:U108"/>
    <mergeCell ref="B101:G101"/>
    <mergeCell ref="J101:O101"/>
    <mergeCell ref="R101:U101"/>
    <mergeCell ref="J102:O106"/>
    <mergeCell ref="R102:U106"/>
    <mergeCell ref="B103:G106"/>
    <mergeCell ref="B95:E95"/>
    <mergeCell ref="B96:U98"/>
    <mergeCell ref="N90:O90"/>
    <mergeCell ref="P90:Q90"/>
    <mergeCell ref="R90:S90"/>
    <mergeCell ref="T90:U90"/>
    <mergeCell ref="B91:C91"/>
    <mergeCell ref="D91:E91"/>
    <mergeCell ref="F91:G91"/>
    <mergeCell ref="H91:I91"/>
    <mergeCell ref="J91:K91"/>
    <mergeCell ref="L91:M91"/>
    <mergeCell ref="T89:U89"/>
    <mergeCell ref="B90:C90"/>
    <mergeCell ref="D90:E90"/>
    <mergeCell ref="F90:G90"/>
    <mergeCell ref="H90:I90"/>
    <mergeCell ref="J90:K90"/>
    <mergeCell ref="L90:M90"/>
    <mergeCell ref="N91:O91"/>
    <mergeCell ref="P91:Q91"/>
    <mergeCell ref="R91:S91"/>
    <mergeCell ref="T91:U91"/>
    <mergeCell ref="B89:C89"/>
    <mergeCell ref="D89:E89"/>
    <mergeCell ref="F89:G89"/>
    <mergeCell ref="H89:I89"/>
    <mergeCell ref="J89:K89"/>
    <mergeCell ref="L89:M89"/>
    <mergeCell ref="N89:O89"/>
    <mergeCell ref="P89:Q89"/>
    <mergeCell ref="R89:S89"/>
    <mergeCell ref="B86:U86"/>
    <mergeCell ref="B87:C88"/>
    <mergeCell ref="D87:I87"/>
    <mergeCell ref="J87:O87"/>
    <mergeCell ref="P87:U87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B82:F82"/>
    <mergeCell ref="G82:H82"/>
    <mergeCell ref="B83:F83"/>
    <mergeCell ref="G83:H83"/>
    <mergeCell ref="B84:F84"/>
    <mergeCell ref="G84:H84"/>
    <mergeCell ref="B79:F79"/>
    <mergeCell ref="G79:H79"/>
    <mergeCell ref="B80:F80"/>
    <mergeCell ref="G80:H80"/>
    <mergeCell ref="B81:F81"/>
    <mergeCell ref="G81:H81"/>
    <mergeCell ref="B75:F75"/>
    <mergeCell ref="G75:H75"/>
    <mergeCell ref="B76:F76"/>
    <mergeCell ref="G76:H76"/>
    <mergeCell ref="B78:F78"/>
    <mergeCell ref="G78:H78"/>
    <mergeCell ref="B72:F72"/>
    <mergeCell ref="G72:H72"/>
    <mergeCell ref="B73:F73"/>
    <mergeCell ref="G73:H73"/>
    <mergeCell ref="B74:F74"/>
    <mergeCell ref="G74:H74"/>
    <mergeCell ref="B68:F68"/>
    <mergeCell ref="G68:H68"/>
    <mergeCell ref="B70:F70"/>
    <mergeCell ref="G70:H70"/>
    <mergeCell ref="B71:F71"/>
    <mergeCell ref="G71:H71"/>
    <mergeCell ref="B63:F63"/>
    <mergeCell ref="G63:H63"/>
    <mergeCell ref="B65:F65"/>
    <mergeCell ref="G65:H65"/>
    <mergeCell ref="B67:F67"/>
    <mergeCell ref="G67:H67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4:U4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31496062992125984" right="0.31496062992125984" top="0.15748031496062992" bottom="0.15748031496062992" header="0.15748031496062992" footer="0.15748031496062992"/>
  <pageSetup scale="5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7109375" style="35" customWidth="1"/>
    <col min="2" max="2" width="15.140625" style="35" customWidth="1"/>
    <col min="3" max="3" width="13.5703125" style="35" customWidth="1"/>
    <col min="4" max="16" width="11.42578125" style="35"/>
    <col min="17" max="17" width="15.140625" style="35" customWidth="1"/>
    <col min="18" max="18" width="11.28515625" style="35" bestFit="1" customWidth="1"/>
    <col min="19" max="21" width="11.42578125" style="35"/>
    <col min="22" max="22" width="3.140625" style="35" customWidth="1"/>
    <col min="23" max="16384" width="11.42578125" style="35"/>
  </cols>
  <sheetData>
    <row r="4" spans="2:2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336">
        <v>500000</v>
      </c>
      <c r="J12" s="334"/>
      <c r="K12" s="334"/>
      <c r="L12" s="334"/>
      <c r="M12" s="334"/>
      <c r="N12" s="115" t="s">
        <v>8</v>
      </c>
      <c r="O12" s="336">
        <v>140524.29999999999</v>
      </c>
      <c r="P12" s="334"/>
      <c r="Q12" s="334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333">
        <v>500000</v>
      </c>
      <c r="J13" s="334"/>
      <c r="K13" s="334"/>
      <c r="L13" s="334"/>
      <c r="M13" s="334"/>
      <c r="N13" s="115" t="s">
        <v>8</v>
      </c>
      <c r="O13" s="333">
        <v>140524.29999999999</v>
      </c>
      <c r="P13" s="334"/>
      <c r="Q13" s="334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335" t="s">
        <v>121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108"/>
      <c r="J21" s="103"/>
      <c r="K21" s="109"/>
      <c r="L21" s="108"/>
      <c r="M21" s="103"/>
      <c r="N21" s="109"/>
      <c r="O21" s="108"/>
      <c r="P21" s="103"/>
      <c r="Q21" s="109"/>
      <c r="R21" s="108"/>
      <c r="S21" s="103"/>
      <c r="T21" s="109"/>
      <c r="U21" s="6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337">
        <v>0</v>
      </c>
      <c r="J22" s="225"/>
      <c r="K22" s="224"/>
      <c r="L22" s="337">
        <v>0</v>
      </c>
      <c r="M22" s="225"/>
      <c r="N22" s="224"/>
      <c r="O22" s="337">
        <v>505</v>
      </c>
      <c r="P22" s="225"/>
      <c r="Q22" s="224"/>
      <c r="R22" s="337">
        <f>+L22+OCTUBRE!R22</f>
        <v>504.66</v>
      </c>
      <c r="S22" s="225"/>
      <c r="T22" s="224"/>
      <c r="U22" s="191">
        <v>99.932673267326706</v>
      </c>
    </row>
    <row r="23" spans="2:2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1395</v>
      </c>
      <c r="J23" s="237"/>
      <c r="K23" s="236"/>
      <c r="L23" s="223">
        <v>1395</v>
      </c>
      <c r="M23" s="237"/>
      <c r="N23" s="236"/>
      <c r="O23" s="223">
        <v>18517</v>
      </c>
      <c r="P23" s="237"/>
      <c r="Q23" s="236"/>
      <c r="R23" s="223">
        <v>18517</v>
      </c>
      <c r="S23" s="237"/>
      <c r="T23" s="236"/>
      <c r="U23" s="191">
        <f>(R23/G23)*100</f>
        <v>94.653171803915555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338">
        <v>0</v>
      </c>
      <c r="J24" s="225"/>
      <c r="K24" s="224"/>
      <c r="L24" s="338">
        <v>0</v>
      </c>
      <c r="M24" s="225"/>
      <c r="N24" s="224"/>
      <c r="O24" s="338">
        <v>141</v>
      </c>
      <c r="P24" s="225"/>
      <c r="Q24" s="224"/>
      <c r="R24" s="337">
        <f>+L24+OCTUBRE!R24</f>
        <v>142</v>
      </c>
      <c r="S24" s="225"/>
      <c r="T24" s="224"/>
      <c r="U24" s="191">
        <v>100.709219858156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338">
        <v>360</v>
      </c>
      <c r="J25" s="225"/>
      <c r="K25" s="224"/>
      <c r="L25" s="338">
        <v>360</v>
      </c>
      <c r="M25" s="225"/>
      <c r="N25" s="224"/>
      <c r="O25" s="338">
        <v>4920</v>
      </c>
      <c r="P25" s="225"/>
      <c r="Q25" s="224"/>
      <c r="R25" s="337">
        <f>+L25+OCTUBRE!R25</f>
        <v>4962</v>
      </c>
      <c r="S25" s="225"/>
      <c r="T25" s="224"/>
      <c r="U25" s="191">
        <v>100.853658536585</v>
      </c>
    </row>
    <row r="26" spans="2:21">
      <c r="B26" s="238" t="s">
        <v>28</v>
      </c>
      <c r="C26" s="221"/>
      <c r="D26" s="222"/>
      <c r="E26" s="49"/>
      <c r="F26" s="40"/>
      <c r="G26" s="110"/>
      <c r="H26" s="111"/>
      <c r="I26" s="110"/>
      <c r="J26" s="102"/>
      <c r="K26" s="111"/>
      <c r="L26" s="110"/>
      <c r="M26" s="102"/>
      <c r="N26" s="111"/>
      <c r="O26" s="110"/>
      <c r="P26" s="102"/>
      <c r="Q26" s="111"/>
      <c r="R26" s="110"/>
      <c r="S26" s="102"/>
      <c r="T26" s="111"/>
      <c r="U26" s="82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338">
        <v>0</v>
      </c>
      <c r="J27" s="225"/>
      <c r="K27" s="224"/>
      <c r="L27" s="338">
        <v>0</v>
      </c>
      <c r="M27" s="225"/>
      <c r="N27" s="224"/>
      <c r="O27" s="338">
        <v>6</v>
      </c>
      <c r="P27" s="225"/>
      <c r="Q27" s="224"/>
      <c r="R27" s="337">
        <f>+L27+OCTUBRE!R27</f>
        <v>17</v>
      </c>
      <c r="S27" s="225"/>
      <c r="T27" s="224"/>
      <c r="U27" s="191">
        <v>283.33333333333297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337">
        <v>0</v>
      </c>
      <c r="J28" s="225"/>
      <c r="K28" s="224"/>
      <c r="L28" s="337">
        <v>0</v>
      </c>
      <c r="M28" s="225"/>
      <c r="N28" s="224"/>
      <c r="O28" s="337">
        <v>349</v>
      </c>
      <c r="P28" s="225"/>
      <c r="Q28" s="224"/>
      <c r="R28" s="337">
        <f>+L28+OCTUBRE!R28</f>
        <v>467.53899999999999</v>
      </c>
      <c r="S28" s="225"/>
      <c r="T28" s="224"/>
      <c r="U28" s="191">
        <v>133.96532951289399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337">
        <v>0</v>
      </c>
      <c r="J29" s="225"/>
      <c r="K29" s="224"/>
      <c r="L29" s="337">
        <v>0</v>
      </c>
      <c r="M29" s="225"/>
      <c r="N29" s="224"/>
      <c r="O29" s="337">
        <v>349</v>
      </c>
      <c r="P29" s="225"/>
      <c r="Q29" s="224"/>
      <c r="R29" s="337">
        <f>+L29+OCTUBRE!R29</f>
        <v>467.53899999999999</v>
      </c>
      <c r="S29" s="225"/>
      <c r="T29" s="224"/>
      <c r="U29" s="191">
        <v>133.96532951289399</v>
      </c>
    </row>
    <row r="30" spans="2:21">
      <c r="B30" s="238" t="s">
        <v>32</v>
      </c>
      <c r="C30" s="221"/>
      <c r="D30" s="222"/>
      <c r="E30" s="49"/>
      <c r="F30" s="40"/>
      <c r="G30" s="110"/>
      <c r="H30" s="111"/>
      <c r="I30" s="110"/>
      <c r="J30" s="102"/>
      <c r="K30" s="111"/>
      <c r="L30" s="110"/>
      <c r="M30" s="102"/>
      <c r="N30" s="111"/>
      <c r="O30" s="110"/>
      <c r="P30" s="102"/>
      <c r="Q30" s="111"/>
      <c r="R30" s="110"/>
      <c r="S30" s="102"/>
      <c r="T30" s="111"/>
      <c r="U30" s="82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338">
        <v>0</v>
      </c>
      <c r="J31" s="225"/>
      <c r="K31" s="224"/>
      <c r="L31" s="338">
        <v>0</v>
      </c>
      <c r="M31" s="225"/>
      <c r="N31" s="224"/>
      <c r="O31" s="338">
        <v>71</v>
      </c>
      <c r="P31" s="225"/>
      <c r="Q31" s="224"/>
      <c r="R31" s="337">
        <f>+L31+OCTUBRE!R31</f>
        <v>99</v>
      </c>
      <c r="S31" s="225"/>
      <c r="T31" s="224"/>
      <c r="U31" s="191">
        <v>139.43661971831</v>
      </c>
    </row>
    <row r="32" spans="2:21" ht="15" customHeight="1">
      <c r="B32" s="298" t="s">
        <v>34</v>
      </c>
      <c r="C32" s="221"/>
      <c r="D32" s="222"/>
      <c r="E32" s="49"/>
      <c r="F32" s="40"/>
      <c r="G32" s="190"/>
      <c r="H32" s="188"/>
      <c r="I32" s="190"/>
      <c r="J32" s="189"/>
      <c r="K32" s="188"/>
      <c r="L32" s="190"/>
      <c r="M32" s="189"/>
      <c r="N32" s="188"/>
      <c r="O32" s="190"/>
      <c r="P32" s="189"/>
      <c r="Q32" s="188"/>
      <c r="R32" s="190"/>
      <c r="S32" s="189"/>
      <c r="T32" s="188"/>
      <c r="U32" s="82"/>
    </row>
    <row r="33" spans="2:21" ht="15" customHeight="1">
      <c r="B33" s="293" t="s">
        <v>36</v>
      </c>
      <c r="C33" s="221"/>
      <c r="D33" s="222"/>
      <c r="E33" s="293" t="s">
        <v>24</v>
      </c>
      <c r="F33" s="222"/>
      <c r="G33" s="29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81">
        <v>99.942477876106196</v>
      </c>
    </row>
    <row r="34" spans="2:21" ht="15" customHeight="1">
      <c r="B34" s="220" t="s">
        <v>30</v>
      </c>
      <c r="C34" s="221"/>
      <c r="D34" s="222"/>
      <c r="E34" s="293" t="s">
        <v>24</v>
      </c>
      <c r="F34" s="222"/>
      <c r="G34" s="29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81">
        <v>99.942477876106196</v>
      </c>
    </row>
    <row r="35" spans="2:21">
      <c r="B35" s="293" t="s">
        <v>35</v>
      </c>
      <c r="C35" s="221"/>
      <c r="D35" s="222"/>
      <c r="E35" s="293" t="s">
        <v>26</v>
      </c>
      <c r="F35" s="222"/>
      <c r="G35" s="294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81">
        <v>100</v>
      </c>
    </row>
    <row r="36" spans="2:21" ht="15" customHeight="1">
      <c r="B36" s="298" t="s">
        <v>37</v>
      </c>
      <c r="C36" s="221"/>
      <c r="D36" s="222"/>
      <c r="E36" s="49"/>
      <c r="F36" s="40"/>
      <c r="G36" s="190"/>
      <c r="H36" s="188"/>
      <c r="I36" s="190"/>
      <c r="J36" s="189"/>
      <c r="K36" s="188"/>
      <c r="L36" s="190"/>
      <c r="M36" s="189"/>
      <c r="N36" s="188"/>
      <c r="O36" s="190"/>
      <c r="P36" s="189"/>
      <c r="Q36" s="188"/>
      <c r="R36" s="190"/>
      <c r="S36" s="189"/>
      <c r="T36" s="188"/>
      <c r="U36" s="82"/>
    </row>
    <row r="37" spans="2:21" ht="15" customHeight="1">
      <c r="B37" s="293" t="s">
        <v>36</v>
      </c>
      <c r="C37" s="221"/>
      <c r="D37" s="222"/>
      <c r="E37" s="293" t="s">
        <v>24</v>
      </c>
      <c r="F37" s="222"/>
      <c r="G37" s="29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81">
        <v>99.942477876106196</v>
      </c>
    </row>
    <row r="38" spans="2:21" ht="15" customHeight="1">
      <c r="B38" s="220" t="s">
        <v>30</v>
      </c>
      <c r="C38" s="221"/>
      <c r="D38" s="222"/>
      <c r="E38" s="293" t="s">
        <v>24</v>
      </c>
      <c r="F38" s="222"/>
      <c r="G38" s="29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81">
        <v>99.942477876106196</v>
      </c>
    </row>
    <row r="39" spans="2:21">
      <c r="B39" s="293" t="s">
        <v>35</v>
      </c>
      <c r="C39" s="221"/>
      <c r="D39" s="222"/>
      <c r="E39" s="293" t="s">
        <v>26</v>
      </c>
      <c r="F39" s="222"/>
      <c r="G39" s="294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81">
        <v>100</v>
      </c>
    </row>
    <row r="40" spans="2:21">
      <c r="B40" s="238" t="s">
        <v>38</v>
      </c>
      <c r="C40" s="221"/>
      <c r="D40" s="222"/>
      <c r="E40" s="49"/>
      <c r="F40" s="40"/>
      <c r="G40" s="110"/>
      <c r="H40" s="111"/>
      <c r="I40" s="110"/>
      <c r="J40" s="102"/>
      <c r="K40" s="111"/>
      <c r="L40" s="110"/>
      <c r="M40" s="102"/>
      <c r="N40" s="111"/>
      <c r="O40" s="110"/>
      <c r="P40" s="102"/>
      <c r="Q40" s="111"/>
      <c r="R40" s="110"/>
      <c r="S40" s="102"/>
      <c r="T40" s="111"/>
      <c r="U40" s="82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338">
        <v>0</v>
      </c>
      <c r="J41" s="225"/>
      <c r="K41" s="224"/>
      <c r="L41" s="338">
        <v>0</v>
      </c>
      <c r="M41" s="225"/>
      <c r="N41" s="224"/>
      <c r="O41" s="338">
        <v>2</v>
      </c>
      <c r="P41" s="225"/>
      <c r="Q41" s="224"/>
      <c r="R41" s="337">
        <f>+L41+OCTUBRE!R41</f>
        <v>2</v>
      </c>
      <c r="S41" s="225"/>
      <c r="T41" s="224"/>
      <c r="U41" s="191">
        <v>100</v>
      </c>
    </row>
    <row r="42" spans="2:21">
      <c r="B42" s="238" t="s">
        <v>40</v>
      </c>
      <c r="C42" s="221"/>
      <c r="D42" s="222"/>
      <c r="E42" s="49"/>
      <c r="F42" s="40"/>
      <c r="G42" s="110"/>
      <c r="H42" s="111"/>
      <c r="I42" s="110"/>
      <c r="J42" s="102"/>
      <c r="K42" s="111"/>
      <c r="L42" s="110"/>
      <c r="M42" s="102"/>
      <c r="N42" s="111"/>
      <c r="O42" s="110"/>
      <c r="P42" s="102"/>
      <c r="Q42" s="111"/>
      <c r="R42" s="110"/>
      <c r="S42" s="102"/>
      <c r="T42" s="111"/>
      <c r="U42" s="82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338">
        <v>1</v>
      </c>
      <c r="J43" s="225"/>
      <c r="K43" s="224"/>
      <c r="L43" s="338">
        <v>1</v>
      </c>
      <c r="M43" s="225"/>
      <c r="N43" s="224"/>
      <c r="O43" s="338">
        <v>11</v>
      </c>
      <c r="P43" s="225"/>
      <c r="Q43" s="224"/>
      <c r="R43" s="337">
        <f>+L43+OCTUBRE!R43</f>
        <v>11</v>
      </c>
      <c r="S43" s="225"/>
      <c r="T43" s="224"/>
      <c r="U43" s="191">
        <v>100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338">
        <v>0</v>
      </c>
      <c r="J44" s="225"/>
      <c r="K44" s="224"/>
      <c r="L44" s="338">
        <v>0</v>
      </c>
      <c r="M44" s="225"/>
      <c r="N44" s="224"/>
      <c r="O44" s="338">
        <v>4</v>
      </c>
      <c r="P44" s="225"/>
      <c r="Q44" s="224"/>
      <c r="R44" s="337">
        <f>+L44+OCTUBRE!R44</f>
        <v>4</v>
      </c>
      <c r="S44" s="225"/>
      <c r="T44" s="224"/>
      <c r="U44" s="191">
        <v>100</v>
      </c>
    </row>
    <row r="45" spans="2:21">
      <c r="B45" s="238" t="s">
        <v>42</v>
      </c>
      <c r="C45" s="221"/>
      <c r="D45" s="222"/>
      <c r="E45" s="49"/>
      <c r="F45" s="40"/>
      <c r="G45" s="110"/>
      <c r="H45" s="111"/>
      <c r="I45" s="110"/>
      <c r="J45" s="102"/>
      <c r="K45" s="111"/>
      <c r="L45" s="110"/>
      <c r="M45" s="102"/>
      <c r="N45" s="111"/>
      <c r="O45" s="110"/>
      <c r="P45" s="102"/>
      <c r="Q45" s="111"/>
      <c r="R45" s="110"/>
      <c r="S45" s="102"/>
      <c r="T45" s="111"/>
      <c r="U45" s="82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339">
        <v>0</v>
      </c>
      <c r="J46" s="247"/>
      <c r="K46" s="246"/>
      <c r="L46" s="339">
        <v>0</v>
      </c>
      <c r="M46" s="247"/>
      <c r="N46" s="246"/>
      <c r="O46" s="339">
        <v>0</v>
      </c>
      <c r="P46" s="247"/>
      <c r="Q46" s="246"/>
      <c r="R46" s="337">
        <f>+L46+OCTUBRE!R46</f>
        <v>0</v>
      </c>
      <c r="S46" s="225"/>
      <c r="T46" s="224"/>
      <c r="U46" s="192"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112" t="s">
        <v>47</v>
      </c>
      <c r="J52" s="112" t="s">
        <v>48</v>
      </c>
      <c r="K52" s="112" t="s">
        <v>49</v>
      </c>
      <c r="L52" s="112" t="s">
        <v>47</v>
      </c>
      <c r="M52" s="112" t="s">
        <v>48</v>
      </c>
      <c r="N52" s="112" t="s">
        <v>49</v>
      </c>
      <c r="O52" s="112" t="s">
        <v>47</v>
      </c>
      <c r="P52" s="112" t="s">
        <v>48</v>
      </c>
      <c r="Q52" s="112" t="s">
        <v>49</v>
      </c>
      <c r="R52" s="112" t="s">
        <v>47</v>
      </c>
      <c r="S52" s="112" t="s">
        <v>48</v>
      </c>
      <c r="T52" s="112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ht="15.75" thickBot="1">
      <c r="B54" s="105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1">
        <v>0</v>
      </c>
      <c r="J55" s="92">
        <v>0</v>
      </c>
      <c r="K55" s="6"/>
      <c r="L55" s="92">
        <v>0</v>
      </c>
      <c r="M55" s="92">
        <v>0</v>
      </c>
      <c r="N55" s="13"/>
      <c r="O55" s="26">
        <v>0</v>
      </c>
      <c r="P55" s="27">
        <v>6211</v>
      </c>
      <c r="Q55" s="6"/>
      <c r="R55" s="2">
        <f>+L55+OCTUBRE!R55</f>
        <v>0</v>
      </c>
      <c r="S55" s="2">
        <f>+M55+OCTUBRE!S55</f>
        <v>6211</v>
      </c>
      <c r="T55" s="13"/>
      <c r="U55" s="118">
        <f t="shared" ref="U55:U61" si="0">(R55+S55)/G55</f>
        <v>1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0">
        <v>20440</v>
      </c>
      <c r="J56" s="94">
        <v>0</v>
      </c>
      <c r="K56" s="7"/>
      <c r="L56" s="119">
        <v>16100.48</v>
      </c>
      <c r="M56" s="94">
        <v>0</v>
      </c>
      <c r="N56" s="14"/>
      <c r="O56" s="28">
        <v>224840</v>
      </c>
      <c r="P56" s="29">
        <v>0</v>
      </c>
      <c r="Q56" s="7"/>
      <c r="R56" s="3">
        <f>+L56+OCTUBRE!R56</f>
        <v>216470.79</v>
      </c>
      <c r="S56" s="3">
        <f>+M56+OCTUBRE!S56</f>
        <v>0</v>
      </c>
      <c r="T56" s="14"/>
      <c r="U56" s="99">
        <f t="shared" si="0"/>
        <v>0.88254562133072412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93">
        <v>0</v>
      </c>
      <c r="J57" s="94">
        <v>0</v>
      </c>
      <c r="K57" s="7"/>
      <c r="L57" s="94">
        <v>0</v>
      </c>
      <c r="M57" s="94">
        <v>0</v>
      </c>
      <c r="N57" s="14"/>
      <c r="O57" s="28">
        <v>0</v>
      </c>
      <c r="P57" s="29">
        <v>0</v>
      </c>
      <c r="Q57" s="7"/>
      <c r="R57" s="3">
        <f>+L57+OCTUBRE!R57</f>
        <v>0</v>
      </c>
      <c r="S57" s="3">
        <f>+M57+OCTUBRE!S57</f>
        <v>0</v>
      </c>
      <c r="T57" s="14"/>
      <c r="U57" s="99">
        <f t="shared" si="0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93">
        <v>0</v>
      </c>
      <c r="J58" s="94">
        <v>0</v>
      </c>
      <c r="K58" s="7"/>
      <c r="L58" s="94">
        <v>0</v>
      </c>
      <c r="M58" s="94">
        <v>0</v>
      </c>
      <c r="N58" s="14"/>
      <c r="O58" s="28">
        <v>6000</v>
      </c>
      <c r="P58" s="29">
        <v>0</v>
      </c>
      <c r="Q58" s="7"/>
      <c r="R58" s="3">
        <f>+L58+OCTUBRE!R58</f>
        <v>10000</v>
      </c>
      <c r="S58" s="3">
        <f>+M58+OCTUBRE!S58</f>
        <v>0</v>
      </c>
      <c r="T58" s="14"/>
      <c r="U58" s="99">
        <f t="shared" si="0"/>
        <v>1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93">
        <v>0</v>
      </c>
      <c r="J59" s="94">
        <v>0</v>
      </c>
      <c r="K59" s="7"/>
      <c r="L59" s="94">
        <v>0</v>
      </c>
      <c r="M59" s="94">
        <v>0</v>
      </c>
      <c r="N59" s="14"/>
      <c r="O59" s="28">
        <v>0</v>
      </c>
      <c r="P59" s="29">
        <v>0</v>
      </c>
      <c r="Q59" s="7"/>
      <c r="R59" s="3">
        <f>+L59+OCTUBRE!R59</f>
        <v>6</v>
      </c>
      <c r="S59" s="3">
        <f>+M59+OCTUBRE!S59</f>
        <v>0</v>
      </c>
      <c r="T59" s="14"/>
      <c r="U59" s="99">
        <f t="shared" si="0"/>
        <v>0.29556650246305416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93">
        <v>0</v>
      </c>
      <c r="J60" s="94">
        <v>0</v>
      </c>
      <c r="K60" s="7"/>
      <c r="L60" s="94">
        <v>0</v>
      </c>
      <c r="M60" s="94">
        <v>0</v>
      </c>
      <c r="N60" s="14"/>
      <c r="O60" s="28">
        <v>3500</v>
      </c>
      <c r="P60" s="29">
        <v>0</v>
      </c>
      <c r="Q60" s="7"/>
      <c r="R60" s="3">
        <f>+L60+OCTUBRE!R60</f>
        <v>3276</v>
      </c>
      <c r="S60" s="3">
        <f>+M60+OCTUBRE!S60</f>
        <v>0</v>
      </c>
      <c r="T60" s="14"/>
      <c r="U60" s="99">
        <f t="shared" si="0"/>
        <v>0.93600000000000005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95">
        <v>0</v>
      </c>
      <c r="J61" s="96">
        <v>0</v>
      </c>
      <c r="K61" s="8"/>
      <c r="L61" s="96">
        <v>0</v>
      </c>
      <c r="M61" s="96">
        <v>0</v>
      </c>
      <c r="N61" s="15"/>
      <c r="O61" s="30">
        <v>45910</v>
      </c>
      <c r="P61" s="31">
        <v>45000</v>
      </c>
      <c r="Q61" s="8"/>
      <c r="R61" s="4">
        <f>+L61+OCTUBRE!R61</f>
        <v>45910</v>
      </c>
      <c r="S61" s="4">
        <f>+M61+OCTUBRE!S61</f>
        <v>45000</v>
      </c>
      <c r="T61" s="15"/>
      <c r="U61" s="120">
        <f t="shared" si="0"/>
        <v>1</v>
      </c>
    </row>
    <row r="62" spans="2:21" ht="15.75" thickBot="1">
      <c r="B62" s="105" t="s">
        <v>28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67"/>
      <c r="P62" s="167"/>
      <c r="Q62" s="106"/>
      <c r="R62" s="106"/>
      <c r="S62" s="106"/>
      <c r="T62" s="106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32">
        <v>800</v>
      </c>
      <c r="P63" s="33">
        <v>0</v>
      </c>
      <c r="Q63" s="42"/>
      <c r="R63" s="5">
        <f>+L63+OCTUBRE!R63</f>
        <v>800</v>
      </c>
      <c r="S63" s="5">
        <f>+M63+OCTUBRE!S63</f>
        <v>0</v>
      </c>
      <c r="T63" s="43"/>
      <c r="U63" s="88">
        <v>1</v>
      </c>
    </row>
    <row r="64" spans="2:21" ht="15.75" thickBot="1">
      <c r="B64" s="105" t="s">
        <v>32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67"/>
      <c r="P64" s="167"/>
      <c r="Q64" s="106"/>
      <c r="R64" s="106"/>
      <c r="S64" s="106"/>
      <c r="T64" s="106"/>
      <c r="U64" s="64"/>
    </row>
    <row r="65" spans="2:23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32">
        <v>49700</v>
      </c>
      <c r="P65" s="33">
        <v>0</v>
      </c>
      <c r="Q65" s="42"/>
      <c r="R65" s="5">
        <f>+L65+OCTUBRE!R65</f>
        <v>49700</v>
      </c>
      <c r="S65" s="5">
        <f>+M65+OCTUBRE!S65</f>
        <v>0</v>
      </c>
      <c r="T65" s="43"/>
      <c r="U65" s="88">
        <v>1</v>
      </c>
    </row>
    <row r="66" spans="2:23" ht="15.75" thickBot="1">
      <c r="B66" s="105" t="s">
        <v>38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67"/>
      <c r="P66" s="167"/>
      <c r="Q66" s="106"/>
      <c r="R66" s="106"/>
      <c r="S66" s="106"/>
      <c r="T66" s="106"/>
      <c r="U66" s="121"/>
    </row>
    <row r="67" spans="2:23">
      <c r="B67" s="253" t="s">
        <v>60</v>
      </c>
      <c r="C67" s="218"/>
      <c r="D67" s="218"/>
      <c r="E67" s="218"/>
      <c r="F67" s="219"/>
      <c r="G67" s="254">
        <v>2000</v>
      </c>
      <c r="H67" s="219"/>
      <c r="I67" s="91">
        <v>0</v>
      </c>
      <c r="J67" s="92">
        <v>0</v>
      </c>
      <c r="K67" s="6"/>
      <c r="L67" s="92">
        <v>0</v>
      </c>
      <c r="M67" s="92">
        <v>0</v>
      </c>
      <c r="N67" s="13"/>
      <c r="O67" s="26">
        <v>2000</v>
      </c>
      <c r="P67" s="27">
        <v>0</v>
      </c>
      <c r="Q67" s="6"/>
      <c r="R67" s="92">
        <f>+L67+OCTUBRE!R67</f>
        <v>2000</v>
      </c>
      <c r="S67" s="92">
        <f>+M67+OCTUBRE!S67</f>
        <v>0</v>
      </c>
      <c r="T67" s="13"/>
      <c r="U67" s="118">
        <v>1</v>
      </c>
    </row>
    <row r="68" spans="2:23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95">
        <v>0</v>
      </c>
      <c r="J68" s="96">
        <v>0</v>
      </c>
      <c r="K68" s="8"/>
      <c r="L68" s="96">
        <v>0</v>
      </c>
      <c r="M68" s="96">
        <v>0</v>
      </c>
      <c r="N68" s="15"/>
      <c r="O68" s="30">
        <v>0</v>
      </c>
      <c r="P68" s="31">
        <v>6875</v>
      </c>
      <c r="Q68" s="8"/>
      <c r="R68" s="96">
        <f>+L68+OCTUBRE!R68</f>
        <v>0</v>
      </c>
      <c r="S68" s="96">
        <f>+M68+OCTUBRE!S68</f>
        <v>6875</v>
      </c>
      <c r="T68" s="15"/>
      <c r="U68" s="120">
        <v>1</v>
      </c>
    </row>
    <row r="69" spans="2:23" ht="15.75" thickBot="1">
      <c r="B69" s="105" t="s">
        <v>40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67"/>
      <c r="P69" s="167"/>
      <c r="Q69" s="106"/>
      <c r="R69" s="106"/>
      <c r="S69" s="106"/>
      <c r="T69" s="106"/>
      <c r="U69" s="64"/>
    </row>
    <row r="70" spans="2:23">
      <c r="B70" s="253" t="s">
        <v>62</v>
      </c>
      <c r="C70" s="218"/>
      <c r="D70" s="218"/>
      <c r="E70" s="218"/>
      <c r="F70" s="219"/>
      <c r="G70" s="254">
        <v>2000</v>
      </c>
      <c r="H70" s="219"/>
      <c r="I70" s="91">
        <v>0</v>
      </c>
      <c r="J70" s="92">
        <v>0</v>
      </c>
      <c r="K70" s="6"/>
      <c r="L70" s="92">
        <v>0</v>
      </c>
      <c r="M70" s="92">
        <v>0</v>
      </c>
      <c r="N70" s="13"/>
      <c r="O70" s="26">
        <v>0</v>
      </c>
      <c r="P70" s="27">
        <v>2000</v>
      </c>
      <c r="Q70" s="6"/>
      <c r="R70" s="2">
        <f>+L70+OCTUBRE!R70</f>
        <v>0</v>
      </c>
      <c r="S70" s="2">
        <f>+M70+OCTUBRE!S70</f>
        <v>1140</v>
      </c>
      <c r="T70" s="13"/>
      <c r="U70" s="118">
        <f t="shared" ref="U70:U76" si="1">(R70+S70)/G70</f>
        <v>0.56999999999999995</v>
      </c>
    </row>
    <row r="71" spans="2:23">
      <c r="B71" s="220" t="s">
        <v>53</v>
      </c>
      <c r="C71" s="221"/>
      <c r="D71" s="221"/>
      <c r="E71" s="221"/>
      <c r="F71" s="222"/>
      <c r="G71" s="249">
        <v>2000</v>
      </c>
      <c r="H71" s="222"/>
      <c r="I71" s="93">
        <v>0</v>
      </c>
      <c r="J71" s="94">
        <v>0</v>
      </c>
      <c r="K71" s="7"/>
      <c r="L71" s="94">
        <v>0</v>
      </c>
      <c r="M71" s="94">
        <v>0</v>
      </c>
      <c r="N71" s="14"/>
      <c r="O71" s="28">
        <v>0</v>
      </c>
      <c r="P71" s="29">
        <v>0</v>
      </c>
      <c r="Q71" s="7"/>
      <c r="R71" s="3">
        <f>+L71+OCTUBRE!R71</f>
        <v>0</v>
      </c>
      <c r="S71" s="3">
        <f>+M71+OCTUBRE!S71</f>
        <v>0</v>
      </c>
      <c r="T71" s="14"/>
      <c r="U71" s="99">
        <f t="shared" si="1"/>
        <v>0</v>
      </c>
    </row>
    <row r="72" spans="2:23">
      <c r="B72" s="220" t="s">
        <v>63</v>
      </c>
      <c r="C72" s="221"/>
      <c r="D72" s="221"/>
      <c r="E72" s="221"/>
      <c r="F72" s="222"/>
      <c r="G72" s="249">
        <v>9000</v>
      </c>
      <c r="H72" s="222"/>
      <c r="I72" s="93">
        <v>0</v>
      </c>
      <c r="J72" s="94">
        <v>0</v>
      </c>
      <c r="K72" s="7"/>
      <c r="L72" s="94">
        <v>0</v>
      </c>
      <c r="M72" s="94">
        <v>0</v>
      </c>
      <c r="N72" s="14"/>
      <c r="O72" s="28">
        <v>0</v>
      </c>
      <c r="P72" s="29">
        <v>9000</v>
      </c>
      <c r="Q72" s="7"/>
      <c r="R72" s="3">
        <f>+L72+OCTUBRE!R72</f>
        <v>0</v>
      </c>
      <c r="S72" s="3">
        <f>+M72+OCTUBRE!S72</f>
        <v>9000</v>
      </c>
      <c r="T72" s="14"/>
      <c r="U72" s="99">
        <f t="shared" si="1"/>
        <v>1</v>
      </c>
    </row>
    <row r="73" spans="2:23">
      <c r="B73" s="220" t="s">
        <v>64</v>
      </c>
      <c r="C73" s="221"/>
      <c r="D73" s="221"/>
      <c r="E73" s="221"/>
      <c r="F73" s="222"/>
      <c r="G73" s="249">
        <v>10500</v>
      </c>
      <c r="H73" s="222"/>
      <c r="I73" s="93">
        <v>0</v>
      </c>
      <c r="J73" s="94">
        <v>0</v>
      </c>
      <c r="K73" s="7"/>
      <c r="L73" s="94">
        <v>0</v>
      </c>
      <c r="M73" s="94">
        <v>0</v>
      </c>
      <c r="N73" s="14"/>
      <c r="O73" s="28">
        <v>0</v>
      </c>
      <c r="P73" s="29">
        <v>10500</v>
      </c>
      <c r="Q73" s="7"/>
      <c r="R73" s="3">
        <f>+L73+OCTUBRE!R73</f>
        <v>0</v>
      </c>
      <c r="S73" s="3">
        <f>+M73+OCTUBRE!S73</f>
        <v>10500</v>
      </c>
      <c r="T73" s="14"/>
      <c r="U73" s="99">
        <f t="shared" si="1"/>
        <v>1</v>
      </c>
    </row>
    <row r="74" spans="2:23">
      <c r="B74" s="220" t="s">
        <v>65</v>
      </c>
      <c r="C74" s="221"/>
      <c r="D74" s="221"/>
      <c r="E74" s="221"/>
      <c r="F74" s="222"/>
      <c r="G74" s="249">
        <v>20592</v>
      </c>
      <c r="H74" s="222"/>
      <c r="I74" s="93">
        <v>0</v>
      </c>
      <c r="J74" s="94">
        <v>0</v>
      </c>
      <c r="K74" s="7"/>
      <c r="L74" s="94">
        <v>0</v>
      </c>
      <c r="M74" s="94">
        <v>0</v>
      </c>
      <c r="N74" s="14"/>
      <c r="O74" s="28">
        <v>20592</v>
      </c>
      <c r="P74" s="29">
        <v>0</v>
      </c>
      <c r="Q74" s="7"/>
      <c r="R74" s="3">
        <f>+L74+OCTUBRE!R74</f>
        <v>19380.13</v>
      </c>
      <c r="S74" s="3">
        <f>+M74+OCTUBRE!S74</f>
        <v>0</v>
      </c>
      <c r="T74" s="14"/>
      <c r="U74" s="99">
        <f t="shared" si="1"/>
        <v>0.94114850427350427</v>
      </c>
      <c r="W74" s="122"/>
    </row>
    <row r="75" spans="2:23">
      <c r="B75" s="220" t="s">
        <v>66</v>
      </c>
      <c r="C75" s="221"/>
      <c r="D75" s="221"/>
      <c r="E75" s="221"/>
      <c r="F75" s="222"/>
      <c r="G75" s="249">
        <v>2400</v>
      </c>
      <c r="H75" s="222"/>
      <c r="I75" s="93">
        <v>0</v>
      </c>
      <c r="J75" s="119">
        <v>200</v>
      </c>
      <c r="K75" s="7"/>
      <c r="L75" s="94">
        <v>0</v>
      </c>
      <c r="M75" s="94">
        <v>34.22</v>
      </c>
      <c r="N75" s="14"/>
      <c r="O75" s="28">
        <v>0</v>
      </c>
      <c r="P75" s="29">
        <v>2200</v>
      </c>
      <c r="Q75" s="7"/>
      <c r="R75" s="3">
        <f>+L75+OCTUBRE!R75</f>
        <v>0</v>
      </c>
      <c r="S75" s="3">
        <f>+M75+OCTUBRE!S75</f>
        <v>1173.92</v>
      </c>
      <c r="T75" s="14"/>
      <c r="U75" s="99">
        <f t="shared" si="1"/>
        <v>0.48913333333333336</v>
      </c>
      <c r="W75" s="122"/>
    </row>
    <row r="76" spans="2:23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95">
        <v>0</v>
      </c>
      <c r="J76" s="96">
        <v>0</v>
      </c>
      <c r="K76" s="8"/>
      <c r="L76" s="96">
        <v>0</v>
      </c>
      <c r="M76" s="96">
        <v>521</v>
      </c>
      <c r="N76" s="15"/>
      <c r="O76" s="30">
        <v>0</v>
      </c>
      <c r="P76" s="31">
        <v>1500</v>
      </c>
      <c r="Q76" s="8"/>
      <c r="R76" s="4">
        <f>+L76+OCTUBRE!R76</f>
        <v>0</v>
      </c>
      <c r="S76" s="4">
        <f>+M76+OCTUBRE!S76</f>
        <v>1039</v>
      </c>
      <c r="T76" s="15"/>
      <c r="U76" s="120">
        <f t="shared" si="1"/>
        <v>0.69266666666666665</v>
      </c>
      <c r="W76" s="122"/>
    </row>
    <row r="77" spans="2:23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3">
      <c r="B78" s="253" t="s">
        <v>84</v>
      </c>
      <c r="C78" s="218"/>
      <c r="D78" s="218"/>
      <c r="E78" s="218"/>
      <c r="F78" s="219"/>
      <c r="G78" s="254">
        <v>11500</v>
      </c>
      <c r="H78" s="219"/>
      <c r="I78" s="91">
        <v>0</v>
      </c>
      <c r="J78" s="92">
        <v>0</v>
      </c>
      <c r="K78" s="6"/>
      <c r="L78" s="92">
        <v>0</v>
      </c>
      <c r="M78" s="92">
        <v>0</v>
      </c>
      <c r="N78" s="13"/>
      <c r="O78" s="26">
        <v>11500</v>
      </c>
      <c r="P78" s="27">
        <v>0</v>
      </c>
      <c r="Q78" s="6"/>
      <c r="R78" s="2">
        <f>+L78+OCTUBRE!R78</f>
        <v>10055.48</v>
      </c>
      <c r="S78" s="2">
        <f>+M78+OCTUBRE!S78</f>
        <v>0</v>
      </c>
      <c r="T78" s="13"/>
      <c r="U78" s="118">
        <f t="shared" ref="U78:U83" si="2">(R78+S78)/G78</f>
        <v>0.87438956521739131</v>
      </c>
      <c r="W78" s="122"/>
    </row>
    <row r="79" spans="2:23">
      <c r="B79" s="220" t="s">
        <v>85</v>
      </c>
      <c r="C79" s="221"/>
      <c r="D79" s="221"/>
      <c r="E79" s="221"/>
      <c r="F79" s="222"/>
      <c r="G79" s="249">
        <v>20440</v>
      </c>
      <c r="H79" s="222"/>
      <c r="I79" s="93">
        <v>0</v>
      </c>
      <c r="J79" s="94">
        <v>0</v>
      </c>
      <c r="K79" s="7"/>
      <c r="L79" s="94">
        <v>0</v>
      </c>
      <c r="M79" s="94">
        <v>0</v>
      </c>
      <c r="N79" s="14"/>
      <c r="O79" s="28">
        <v>0</v>
      </c>
      <c r="P79" s="29">
        <v>0</v>
      </c>
      <c r="Q79" s="7"/>
      <c r="R79" s="3">
        <f>+L79+OCTUBRE!R79</f>
        <v>0</v>
      </c>
      <c r="S79" s="3">
        <f>+M79+OCTUBRE!S79</f>
        <v>0</v>
      </c>
      <c r="T79" s="14"/>
      <c r="U79" s="99">
        <f t="shared" si="2"/>
        <v>0</v>
      </c>
    </row>
    <row r="80" spans="2:23">
      <c r="B80" s="220" t="s">
        <v>69</v>
      </c>
      <c r="C80" s="221"/>
      <c r="D80" s="221"/>
      <c r="E80" s="221"/>
      <c r="F80" s="222"/>
      <c r="G80" s="249">
        <v>82984</v>
      </c>
      <c r="H80" s="222"/>
      <c r="I80" s="93">
        <v>0</v>
      </c>
      <c r="J80" s="94">
        <v>0</v>
      </c>
      <c r="K80" s="7"/>
      <c r="L80" s="94">
        <v>0</v>
      </c>
      <c r="M80" s="94">
        <v>0</v>
      </c>
      <c r="N80" s="14"/>
      <c r="O80" s="28">
        <v>40000</v>
      </c>
      <c r="P80" s="29">
        <v>42984</v>
      </c>
      <c r="Q80" s="7"/>
      <c r="R80" s="3">
        <f>+L80+OCTUBRE!R80</f>
        <v>40000</v>
      </c>
      <c r="S80" s="3">
        <f>+M80+OCTUBRE!S80</f>
        <v>42984</v>
      </c>
      <c r="T80" s="14"/>
      <c r="U80" s="99">
        <f t="shared" si="2"/>
        <v>1</v>
      </c>
      <c r="W80" s="122"/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93">
        <v>0</v>
      </c>
      <c r="J81" s="94">
        <v>0</v>
      </c>
      <c r="K81" s="7"/>
      <c r="L81" s="94">
        <v>0</v>
      </c>
      <c r="M81" s="119">
        <v>4070.3</v>
      </c>
      <c r="N81" s="14"/>
      <c r="O81" s="28">
        <v>0</v>
      </c>
      <c r="P81" s="29">
        <v>0</v>
      </c>
      <c r="Q81" s="7"/>
      <c r="R81" s="3">
        <f>+L81+OCTUBRE!R81</f>
        <v>0</v>
      </c>
      <c r="S81" s="3">
        <f>+M81+OCTUBRE!S81</f>
        <v>4070.3</v>
      </c>
      <c r="T81" s="14"/>
      <c r="U81" s="99">
        <f t="shared" si="2"/>
        <v>0.28965983489894676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93">
        <v>0</v>
      </c>
      <c r="J82" s="94">
        <v>0</v>
      </c>
      <c r="K82" s="7"/>
      <c r="L82" s="94">
        <v>0</v>
      </c>
      <c r="M82" s="94">
        <v>0</v>
      </c>
      <c r="N82" s="14"/>
      <c r="O82" s="28">
        <v>14820</v>
      </c>
      <c r="P82" s="29">
        <v>0</v>
      </c>
      <c r="Q82" s="7"/>
      <c r="R82" s="3">
        <f>+L82+OCTUBRE!R82</f>
        <v>14820</v>
      </c>
      <c r="S82" s="3">
        <f>+M82+OCTUBRE!S82</f>
        <v>0</v>
      </c>
      <c r="T82" s="14"/>
      <c r="U82" s="99">
        <f t="shared" si="2"/>
        <v>1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95">
        <v>0</v>
      </c>
      <c r="J83" s="96">
        <v>0</v>
      </c>
      <c r="K83" s="8"/>
      <c r="L83" s="96">
        <v>0</v>
      </c>
      <c r="M83" s="96">
        <v>0</v>
      </c>
      <c r="N83" s="15"/>
      <c r="O83" s="30">
        <v>13000</v>
      </c>
      <c r="P83" s="31">
        <v>0</v>
      </c>
      <c r="Q83" s="8"/>
      <c r="R83" s="4">
        <f>+L83+OCTUBRE!R83</f>
        <v>13000</v>
      </c>
      <c r="S83" s="4">
        <f>+M83+OCTUBRE!S83</f>
        <v>0</v>
      </c>
      <c r="T83" s="15"/>
      <c r="U83" s="120">
        <f t="shared" si="2"/>
        <v>1</v>
      </c>
    </row>
    <row r="84" spans="2:2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97">
        <v>20440</v>
      </c>
      <c r="J84" s="98">
        <v>200</v>
      </c>
      <c r="K84" s="42"/>
      <c r="L84" s="98">
        <v>16100.48</v>
      </c>
      <c r="M84" s="98">
        <v>4625.5200000000004</v>
      </c>
      <c r="N84" s="42"/>
      <c r="O84" s="98">
        <f>SUM(O55:O83)</f>
        <v>432662</v>
      </c>
      <c r="P84" s="98">
        <f>SUM(P55:P83)</f>
        <v>126270</v>
      </c>
      <c r="Q84" s="42"/>
      <c r="R84" s="98">
        <f>SUM(R55:R83)</f>
        <v>425418.4</v>
      </c>
      <c r="S84" s="98">
        <f>SUM(S55:S83)</f>
        <v>127993.22</v>
      </c>
      <c r="T84" s="138"/>
      <c r="U84" s="139">
        <f>(R84+S84)/G84</f>
        <v>0.86399785300885534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340">
        <v>16100.48</v>
      </c>
      <c r="K89" s="332"/>
      <c r="L89" s="340">
        <v>0</v>
      </c>
      <c r="M89" s="332"/>
      <c r="N89" s="340"/>
      <c r="O89" s="332"/>
      <c r="P89" s="340">
        <f>R74+R67+R65+R63+R61+R60+R59+R58+R56</f>
        <v>347542.92000000004</v>
      </c>
      <c r="Q89" s="332"/>
      <c r="R89" s="340">
        <f>S76+S75+S73+S72+S70+S68+S61+S55</f>
        <v>80938.92</v>
      </c>
      <c r="S89" s="332"/>
      <c r="T89" s="340"/>
      <c r="U89" s="332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340">
        <v>0</v>
      </c>
      <c r="K90" s="332"/>
      <c r="L90" s="340">
        <v>4625.5200000000004</v>
      </c>
      <c r="M90" s="332"/>
      <c r="N90" s="340"/>
      <c r="O90" s="332"/>
      <c r="P90" s="340">
        <f>R78+R79+R80+R81+R82+R83</f>
        <v>77875.48</v>
      </c>
      <c r="Q90" s="332"/>
      <c r="R90" s="340">
        <f>S78+S79+S80+S81+S82+S83</f>
        <v>47054.3</v>
      </c>
      <c r="S90" s="332"/>
      <c r="T90" s="340"/>
      <c r="U90" s="332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340">
        <f>SUM(J89,J90)</f>
        <v>16100.48</v>
      </c>
      <c r="K91" s="332"/>
      <c r="L91" s="340">
        <f>SUM(L89,L90)</f>
        <v>4625.5200000000004</v>
      </c>
      <c r="M91" s="332"/>
      <c r="N91" s="340"/>
      <c r="O91" s="332"/>
      <c r="P91" s="340">
        <f>SUM(P89,P90)</f>
        <v>425418.4</v>
      </c>
      <c r="Q91" s="332"/>
      <c r="R91" s="340">
        <f>SUM(R89,R90)</f>
        <v>127993.22</v>
      </c>
      <c r="S91" s="332"/>
      <c r="T91" s="340"/>
      <c r="U91" s="332"/>
    </row>
    <row r="92" spans="2:21">
      <c r="P92" s="341"/>
      <c r="Q92" s="263"/>
      <c r="R92" s="263"/>
      <c r="S92" s="263"/>
    </row>
    <row r="94" spans="2:21" ht="15.75" thickBot="1"/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104"/>
      <c r="I103" s="104"/>
      <c r="J103" s="277"/>
      <c r="K103" s="277"/>
      <c r="L103" s="277"/>
      <c r="M103" s="277"/>
      <c r="N103" s="277"/>
      <c r="O103" s="277"/>
      <c r="P103" s="104"/>
      <c r="Q103" s="104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104"/>
      <c r="I104" s="104"/>
      <c r="J104" s="277"/>
      <c r="K104" s="277"/>
      <c r="L104" s="277"/>
      <c r="M104" s="277"/>
      <c r="N104" s="277"/>
      <c r="O104" s="277"/>
      <c r="P104" s="104"/>
      <c r="Q104" s="104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104"/>
      <c r="I105" s="104"/>
      <c r="J105" s="277"/>
      <c r="K105" s="277"/>
      <c r="L105" s="277"/>
      <c r="M105" s="277"/>
      <c r="N105" s="277"/>
      <c r="O105" s="277"/>
      <c r="P105" s="104"/>
      <c r="Q105" s="104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J106" s="278"/>
      <c r="K106" s="278"/>
      <c r="L106" s="278"/>
      <c r="M106" s="278"/>
      <c r="N106" s="278"/>
      <c r="O106" s="278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J107" s="225" t="s">
        <v>90</v>
      </c>
      <c r="K107" s="225"/>
      <c r="L107" s="225"/>
      <c r="M107" s="225"/>
      <c r="N107" s="225"/>
      <c r="O107" s="225"/>
      <c r="R107" s="261" t="s">
        <v>110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10" spans="2:21">
      <c r="J110" s="275" t="s">
        <v>94</v>
      </c>
      <c r="K110" s="275"/>
      <c r="L110" s="275"/>
      <c r="M110" s="275"/>
      <c r="N110" s="275"/>
      <c r="O110" s="275"/>
    </row>
    <row r="111" spans="2:21">
      <c r="B111" s="200" t="s">
        <v>122</v>
      </c>
      <c r="C111" s="200"/>
      <c r="D111" s="200"/>
      <c r="E111" s="200"/>
      <c r="F111" s="200"/>
      <c r="G111" s="200"/>
      <c r="J111" s="200" t="s">
        <v>95</v>
      </c>
      <c r="K111" s="200"/>
      <c r="L111" s="200"/>
      <c r="M111" s="200"/>
      <c r="N111" s="200"/>
      <c r="O111" s="200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J112" s="200"/>
      <c r="K112" s="200"/>
      <c r="L112" s="200"/>
      <c r="M112" s="200"/>
      <c r="N112" s="200"/>
      <c r="O112" s="200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J113" s="200"/>
      <c r="K113" s="200"/>
      <c r="L113" s="200"/>
      <c r="M113" s="200"/>
      <c r="N113" s="200"/>
      <c r="O113" s="200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J114" s="200"/>
      <c r="K114" s="200"/>
      <c r="L114" s="200"/>
      <c r="M114" s="200"/>
      <c r="N114" s="200"/>
      <c r="O114" s="200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14"/>
      <c r="I115" s="114"/>
      <c r="J115" s="273"/>
      <c r="K115" s="273"/>
      <c r="L115" s="273"/>
      <c r="M115" s="273"/>
      <c r="N115" s="273"/>
      <c r="O115" s="273"/>
      <c r="P115" s="114"/>
      <c r="Q115" s="114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14"/>
      <c r="Q116" s="114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J117" s="270" t="s">
        <v>101</v>
      </c>
      <c r="K117" s="270"/>
      <c r="L117" s="270"/>
      <c r="M117" s="270"/>
      <c r="N117" s="270"/>
      <c r="O117" s="270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J118" s="270"/>
      <c r="K118" s="270"/>
      <c r="L118" s="270"/>
      <c r="M118" s="270"/>
      <c r="N118" s="270"/>
      <c r="O118" s="270"/>
      <c r="R118" s="270"/>
      <c r="S118" s="270"/>
      <c r="T118" s="270"/>
      <c r="U118" s="270"/>
    </row>
  </sheetData>
  <mergeCells count="305">
    <mergeCell ref="B116:G116"/>
    <mergeCell ref="J116:O116"/>
    <mergeCell ref="R116:U116"/>
    <mergeCell ref="B117:G118"/>
    <mergeCell ref="J117:O118"/>
    <mergeCell ref="R117:U118"/>
    <mergeCell ref="J110:O110"/>
    <mergeCell ref="B111:G111"/>
    <mergeCell ref="J111:O111"/>
    <mergeCell ref="R111:U111"/>
    <mergeCell ref="B112:G115"/>
    <mergeCell ref="J112:O115"/>
    <mergeCell ref="R112:U115"/>
    <mergeCell ref="B107:G107"/>
    <mergeCell ref="J107:O107"/>
    <mergeCell ref="R107:U107"/>
    <mergeCell ref="B108:G108"/>
    <mergeCell ref="J108:O108"/>
    <mergeCell ref="R108:U108"/>
    <mergeCell ref="B96:U98"/>
    <mergeCell ref="B101:G101"/>
    <mergeCell ref="J101:O101"/>
    <mergeCell ref="R101:U101"/>
    <mergeCell ref="J102:O106"/>
    <mergeCell ref="R102:U106"/>
    <mergeCell ref="B103:G106"/>
    <mergeCell ref="P92:S92"/>
    <mergeCell ref="B95:E95"/>
    <mergeCell ref="N90:O90"/>
    <mergeCell ref="P90:Q90"/>
    <mergeCell ref="R90:S90"/>
    <mergeCell ref="T90:U90"/>
    <mergeCell ref="B91:C91"/>
    <mergeCell ref="D91:E91"/>
    <mergeCell ref="F91:G91"/>
    <mergeCell ref="H91:I91"/>
    <mergeCell ref="J91:K91"/>
    <mergeCell ref="L91:M91"/>
    <mergeCell ref="T89:U89"/>
    <mergeCell ref="B90:C90"/>
    <mergeCell ref="D90:E90"/>
    <mergeCell ref="F90:G90"/>
    <mergeCell ref="H90:I90"/>
    <mergeCell ref="J90:K90"/>
    <mergeCell ref="L90:M90"/>
    <mergeCell ref="N91:O91"/>
    <mergeCell ref="P91:Q91"/>
    <mergeCell ref="R91:S91"/>
    <mergeCell ref="T91:U91"/>
    <mergeCell ref="B89:C89"/>
    <mergeCell ref="D89:E89"/>
    <mergeCell ref="F89:G89"/>
    <mergeCell ref="H89:I89"/>
    <mergeCell ref="J89:K89"/>
    <mergeCell ref="L89:M89"/>
    <mergeCell ref="N89:O89"/>
    <mergeCell ref="P89:Q89"/>
    <mergeCell ref="R89:S89"/>
    <mergeCell ref="B86:U86"/>
    <mergeCell ref="B87:C88"/>
    <mergeCell ref="D87:I87"/>
    <mergeCell ref="J87:O87"/>
    <mergeCell ref="P87:U87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B82:F82"/>
    <mergeCell ref="G82:H82"/>
    <mergeCell ref="B83:F83"/>
    <mergeCell ref="G83:H83"/>
    <mergeCell ref="B84:F84"/>
    <mergeCell ref="G84:H84"/>
    <mergeCell ref="B79:F79"/>
    <mergeCell ref="G79:H79"/>
    <mergeCell ref="B80:F80"/>
    <mergeCell ref="G80:H80"/>
    <mergeCell ref="B81:F81"/>
    <mergeCell ref="G81:H81"/>
    <mergeCell ref="B75:F75"/>
    <mergeCell ref="G75:H75"/>
    <mergeCell ref="B76:F76"/>
    <mergeCell ref="G76:H76"/>
    <mergeCell ref="B78:F78"/>
    <mergeCell ref="G78:H78"/>
    <mergeCell ref="B72:F72"/>
    <mergeCell ref="G72:H72"/>
    <mergeCell ref="B73:F73"/>
    <mergeCell ref="G73:H73"/>
    <mergeCell ref="B74:F74"/>
    <mergeCell ref="G74:H74"/>
    <mergeCell ref="B68:F68"/>
    <mergeCell ref="G68:H68"/>
    <mergeCell ref="B70:F70"/>
    <mergeCell ref="G70:H70"/>
    <mergeCell ref="B71:F71"/>
    <mergeCell ref="G71:H71"/>
    <mergeCell ref="B63:F63"/>
    <mergeCell ref="G63:H63"/>
    <mergeCell ref="B65:F65"/>
    <mergeCell ref="G65:H65"/>
    <mergeCell ref="B67:F67"/>
    <mergeCell ref="G67:H67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4:U4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31496062992125984" right="0.31496062992125984" top="0.15748031496062992" bottom="0.15748031496062992" header="0.15748031496062992" footer="0.15748031496062992"/>
  <pageSetup scale="5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119"/>
  <sheetViews>
    <sheetView tabSelected="1" zoomScale="80" zoomScaleNormal="80" workbookViewId="0">
      <pane xSplit="1" topLeftCell="B1" activePane="topRight" state="frozen"/>
      <selection activeCell="A4" sqref="A4"/>
      <selection pane="topRight" activeCell="G9" sqref="G9:U9"/>
    </sheetView>
  </sheetViews>
  <sheetFormatPr baseColWidth="10" defaultColWidth="11.42578125" defaultRowHeight="15"/>
  <cols>
    <col min="1" max="1" width="1.7109375" style="35" customWidth="1"/>
    <col min="2" max="2" width="15.140625" style="35" customWidth="1"/>
    <col min="3" max="3" width="13.5703125" style="35" customWidth="1"/>
    <col min="4" max="16" width="11.42578125" style="35"/>
    <col min="17" max="17" width="15.140625" style="35" customWidth="1"/>
    <col min="18" max="18" width="11.28515625" style="35" bestFit="1" customWidth="1"/>
    <col min="19" max="21" width="11.42578125" style="35"/>
    <col min="22" max="22" width="3.140625" style="35" customWidth="1"/>
    <col min="23" max="16384" width="11.42578125" style="35"/>
  </cols>
  <sheetData>
    <row r="4" spans="2:2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ht="26.25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8" spans="2:21" ht="15.75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2:21">
      <c r="B9" s="201" t="s">
        <v>1</v>
      </c>
      <c r="C9" s="202"/>
      <c r="D9" s="202"/>
      <c r="E9" s="202"/>
      <c r="F9" s="203"/>
      <c r="G9" s="204" t="s">
        <v>126</v>
      </c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3"/>
    </row>
    <row r="10" spans="2:21">
      <c r="B10" s="205" t="s">
        <v>2</v>
      </c>
      <c r="C10" s="206"/>
      <c r="D10" s="206"/>
      <c r="E10" s="206"/>
      <c r="F10" s="207"/>
      <c r="G10" s="208" t="s">
        <v>80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3</v>
      </c>
      <c r="C11" s="206"/>
      <c r="D11" s="206"/>
      <c r="E11" s="206"/>
      <c r="F11" s="207"/>
      <c r="G11" s="208" t="s">
        <v>4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5</v>
      </c>
      <c r="C12" s="206"/>
      <c r="D12" s="206"/>
      <c r="E12" s="206"/>
      <c r="F12" s="207"/>
      <c r="G12" s="208" t="s">
        <v>81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7"/>
    </row>
    <row r="13" spans="2:21">
      <c r="B13" s="205" t="s">
        <v>6</v>
      </c>
      <c r="C13" s="206"/>
      <c r="D13" s="206"/>
      <c r="E13" s="206"/>
      <c r="F13" s="207"/>
      <c r="G13" s="205" t="s">
        <v>7</v>
      </c>
      <c r="H13" s="206"/>
      <c r="I13" s="336">
        <v>500000</v>
      </c>
      <c r="J13" s="334"/>
      <c r="K13" s="334"/>
      <c r="L13" s="334"/>
      <c r="M13" s="334"/>
      <c r="N13" s="125" t="s">
        <v>8</v>
      </c>
      <c r="O13" s="336">
        <v>140524.29999999999</v>
      </c>
      <c r="P13" s="334"/>
      <c r="Q13" s="334"/>
      <c r="R13" s="214" t="s">
        <v>9</v>
      </c>
      <c r="S13" s="206"/>
      <c r="T13" s="206"/>
      <c r="U13" s="207"/>
    </row>
    <row r="14" spans="2:21">
      <c r="B14" s="205" t="s">
        <v>10</v>
      </c>
      <c r="C14" s="206"/>
      <c r="D14" s="206"/>
      <c r="E14" s="206"/>
      <c r="F14" s="207"/>
      <c r="G14" s="205" t="s">
        <v>7</v>
      </c>
      <c r="H14" s="206"/>
      <c r="I14" s="333">
        <v>500000</v>
      </c>
      <c r="J14" s="334"/>
      <c r="K14" s="334"/>
      <c r="L14" s="334"/>
      <c r="M14" s="334"/>
      <c r="N14" s="125" t="s">
        <v>8</v>
      </c>
      <c r="O14" s="333">
        <v>140524.29999999999</v>
      </c>
      <c r="P14" s="334"/>
      <c r="Q14" s="334"/>
      <c r="R14" s="206"/>
      <c r="S14" s="206"/>
      <c r="T14" s="206"/>
      <c r="U14" s="207"/>
    </row>
    <row r="15" spans="2:21" ht="15.75" thickBot="1">
      <c r="B15" s="205" t="s">
        <v>11</v>
      </c>
      <c r="C15" s="206"/>
      <c r="D15" s="206"/>
      <c r="E15" s="206"/>
      <c r="F15" s="207"/>
      <c r="G15" s="342" t="s">
        <v>123</v>
      </c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4"/>
    </row>
    <row r="16" spans="2:21" ht="15.75" thickBot="1">
      <c r="B16" s="226" t="s">
        <v>12</v>
      </c>
      <c r="C16" s="211"/>
      <c r="D16" s="211"/>
      <c r="E16" s="211"/>
      <c r="F16" s="212"/>
      <c r="G16" s="227" t="s">
        <v>83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</row>
    <row r="17" spans="2:21" ht="15.75" thickBo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15.75" thickBot="1">
      <c r="B18" s="230" t="s">
        <v>13</v>
      </c>
      <c r="C18" s="231"/>
      <c r="D18" s="231"/>
      <c r="E18" s="230" t="s">
        <v>14</v>
      </c>
      <c r="F18" s="231"/>
      <c r="G18" s="230" t="s">
        <v>15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2" t="s">
        <v>16</v>
      </c>
      <c r="H19" s="231"/>
      <c r="I19" s="230" t="s">
        <v>17</v>
      </c>
      <c r="J19" s="231"/>
      <c r="K19" s="231"/>
      <c r="L19" s="231"/>
      <c r="M19" s="231"/>
      <c r="N19" s="231"/>
      <c r="O19" s="230" t="s">
        <v>18</v>
      </c>
      <c r="P19" s="231"/>
      <c r="Q19" s="231"/>
      <c r="R19" s="231"/>
      <c r="S19" s="231"/>
      <c r="T19" s="231"/>
      <c r="U19" s="231"/>
    </row>
    <row r="20" spans="2:21" ht="15.75" thickBot="1">
      <c r="B20" s="231"/>
      <c r="C20" s="231"/>
      <c r="D20" s="231"/>
      <c r="E20" s="231"/>
      <c r="F20" s="231"/>
      <c r="G20" s="231"/>
      <c r="H20" s="231"/>
      <c r="I20" s="230" t="s">
        <v>19</v>
      </c>
      <c r="J20" s="231"/>
      <c r="K20" s="231"/>
      <c r="L20" s="230" t="s">
        <v>20</v>
      </c>
      <c r="M20" s="231"/>
      <c r="N20" s="231"/>
      <c r="O20" s="230" t="s">
        <v>19</v>
      </c>
      <c r="P20" s="231"/>
      <c r="Q20" s="231"/>
      <c r="R20" s="230" t="s">
        <v>20</v>
      </c>
      <c r="S20" s="231"/>
      <c r="T20" s="231"/>
      <c r="U20" s="215" t="s">
        <v>21</v>
      </c>
    </row>
    <row r="21" spans="2:21" ht="15.75" thickBot="1"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16"/>
    </row>
    <row r="22" spans="2:21">
      <c r="B22" s="217" t="s">
        <v>22</v>
      </c>
      <c r="C22" s="218"/>
      <c r="D22" s="219"/>
      <c r="E22" s="48"/>
      <c r="F22" s="41"/>
      <c r="G22" s="48"/>
      <c r="H22" s="41"/>
      <c r="I22" s="133"/>
      <c r="J22" s="134"/>
      <c r="K22" s="135"/>
      <c r="L22" s="133"/>
      <c r="M22" s="134"/>
      <c r="N22" s="135"/>
      <c r="O22" s="133"/>
      <c r="P22" s="134"/>
      <c r="Q22" s="135"/>
      <c r="R22" s="133"/>
      <c r="S22" s="134"/>
      <c r="T22" s="135"/>
      <c r="U22" s="61"/>
    </row>
    <row r="23" spans="2:21">
      <c r="B23" s="220" t="s">
        <v>23</v>
      </c>
      <c r="C23" s="221"/>
      <c r="D23" s="222"/>
      <c r="E23" s="220" t="s">
        <v>24</v>
      </c>
      <c r="F23" s="222"/>
      <c r="G23" s="223">
        <v>505</v>
      </c>
      <c r="H23" s="224"/>
      <c r="I23" s="337">
        <v>0</v>
      </c>
      <c r="J23" s="225"/>
      <c r="K23" s="224"/>
      <c r="L23" s="337">
        <v>0</v>
      </c>
      <c r="M23" s="225"/>
      <c r="N23" s="224"/>
      <c r="O23" s="337">
        <v>505</v>
      </c>
      <c r="P23" s="225"/>
      <c r="Q23" s="224"/>
      <c r="R23" s="337">
        <f>+L23+OCTUBRE!R22</f>
        <v>504.66</v>
      </c>
      <c r="S23" s="225"/>
      <c r="T23" s="224"/>
      <c r="U23" s="191">
        <v>99.932673267326706</v>
      </c>
    </row>
    <row r="24" spans="2:21">
      <c r="B24" s="233" t="s">
        <v>30</v>
      </c>
      <c r="C24" s="234"/>
      <c r="D24" s="235"/>
      <c r="E24" s="233" t="s">
        <v>24</v>
      </c>
      <c r="F24" s="235"/>
      <c r="G24" s="223">
        <v>19563</v>
      </c>
      <c r="H24" s="236"/>
      <c r="I24" s="223">
        <v>1046</v>
      </c>
      <c r="J24" s="237"/>
      <c r="K24" s="236"/>
      <c r="L24" s="223">
        <v>1046</v>
      </c>
      <c r="M24" s="237"/>
      <c r="N24" s="236"/>
      <c r="O24" s="223">
        <v>19563</v>
      </c>
      <c r="P24" s="237"/>
      <c r="Q24" s="236"/>
      <c r="R24" s="223">
        <v>19563</v>
      </c>
      <c r="S24" s="237"/>
      <c r="T24" s="236"/>
      <c r="U24" s="191">
        <f>(R24/G24)*100</f>
        <v>100</v>
      </c>
    </row>
    <row r="25" spans="2:21">
      <c r="B25" s="220" t="s">
        <v>25</v>
      </c>
      <c r="C25" s="221"/>
      <c r="D25" s="222"/>
      <c r="E25" s="220" t="s">
        <v>26</v>
      </c>
      <c r="F25" s="222"/>
      <c r="G25" s="223">
        <v>141</v>
      </c>
      <c r="H25" s="224"/>
      <c r="I25" s="338">
        <v>0</v>
      </c>
      <c r="J25" s="225"/>
      <c r="K25" s="224"/>
      <c r="L25" s="338">
        <v>0</v>
      </c>
      <c r="M25" s="225"/>
      <c r="N25" s="224"/>
      <c r="O25" s="338">
        <v>141</v>
      </c>
      <c r="P25" s="225"/>
      <c r="Q25" s="224"/>
      <c r="R25" s="337">
        <f>+L25+OCTUBRE!R24</f>
        <v>142</v>
      </c>
      <c r="S25" s="225"/>
      <c r="T25" s="224"/>
      <c r="U25" s="191">
        <v>100.709219858156</v>
      </c>
    </row>
    <row r="26" spans="2:21">
      <c r="B26" s="220" t="s">
        <v>27</v>
      </c>
      <c r="C26" s="221"/>
      <c r="D26" s="222"/>
      <c r="E26" s="220" t="s">
        <v>26</v>
      </c>
      <c r="F26" s="222"/>
      <c r="G26" s="223">
        <v>5190</v>
      </c>
      <c r="H26" s="224"/>
      <c r="I26" s="338">
        <v>270</v>
      </c>
      <c r="J26" s="225"/>
      <c r="K26" s="224"/>
      <c r="L26" s="338">
        <v>270</v>
      </c>
      <c r="M26" s="225"/>
      <c r="N26" s="224"/>
      <c r="O26" s="338">
        <v>5190</v>
      </c>
      <c r="P26" s="225"/>
      <c r="Q26" s="224"/>
      <c r="R26" s="337">
        <v>5232</v>
      </c>
      <c r="S26" s="225"/>
      <c r="T26" s="224"/>
      <c r="U26" s="191">
        <v>100.8</v>
      </c>
    </row>
    <row r="27" spans="2:21">
      <c r="B27" s="238" t="s">
        <v>28</v>
      </c>
      <c r="C27" s="221"/>
      <c r="D27" s="222"/>
      <c r="E27" s="49"/>
      <c r="F27" s="40"/>
      <c r="G27" s="136"/>
      <c r="H27" s="126"/>
      <c r="I27" s="136"/>
      <c r="J27" s="127"/>
      <c r="K27" s="126"/>
      <c r="L27" s="136"/>
      <c r="M27" s="127"/>
      <c r="N27" s="126"/>
      <c r="O27" s="136"/>
      <c r="P27" s="127"/>
      <c r="Q27" s="126"/>
      <c r="R27" s="136"/>
      <c r="S27" s="127"/>
      <c r="T27" s="126"/>
      <c r="U27" s="82"/>
    </row>
    <row r="28" spans="2:21">
      <c r="B28" s="220" t="s">
        <v>29</v>
      </c>
      <c r="C28" s="221"/>
      <c r="D28" s="222"/>
      <c r="E28" s="220" t="s">
        <v>26</v>
      </c>
      <c r="F28" s="222"/>
      <c r="G28" s="223">
        <v>6</v>
      </c>
      <c r="H28" s="224"/>
      <c r="I28" s="338">
        <v>0</v>
      </c>
      <c r="J28" s="225"/>
      <c r="K28" s="224"/>
      <c r="L28" s="338">
        <v>0</v>
      </c>
      <c r="M28" s="225"/>
      <c r="N28" s="224"/>
      <c r="O28" s="338">
        <v>6</v>
      </c>
      <c r="P28" s="225"/>
      <c r="Q28" s="224"/>
      <c r="R28" s="337">
        <f>+L28+OCTUBRE!R27</f>
        <v>17</v>
      </c>
      <c r="S28" s="225"/>
      <c r="T28" s="224"/>
      <c r="U28" s="191">
        <v>283.33333333333297</v>
      </c>
    </row>
    <row r="29" spans="2:21">
      <c r="B29" s="220" t="s">
        <v>30</v>
      </c>
      <c r="C29" s="221"/>
      <c r="D29" s="222"/>
      <c r="E29" s="220" t="s">
        <v>24</v>
      </c>
      <c r="F29" s="222"/>
      <c r="G29" s="239">
        <v>349</v>
      </c>
      <c r="H29" s="224"/>
      <c r="I29" s="337">
        <v>0</v>
      </c>
      <c r="J29" s="225"/>
      <c r="K29" s="224"/>
      <c r="L29" s="337">
        <v>0</v>
      </c>
      <c r="M29" s="225"/>
      <c r="N29" s="224"/>
      <c r="O29" s="337">
        <v>349</v>
      </c>
      <c r="P29" s="225"/>
      <c r="Q29" s="224"/>
      <c r="R29" s="337">
        <f>+L29+OCTUBRE!R28</f>
        <v>467.53899999999999</v>
      </c>
      <c r="S29" s="225"/>
      <c r="T29" s="224"/>
      <c r="U29" s="191">
        <v>133.96532951289399</v>
      </c>
    </row>
    <row r="30" spans="2:21">
      <c r="B30" s="220" t="s">
        <v>31</v>
      </c>
      <c r="C30" s="221"/>
      <c r="D30" s="222"/>
      <c r="E30" s="220" t="s">
        <v>24</v>
      </c>
      <c r="F30" s="222"/>
      <c r="G30" s="239">
        <v>349</v>
      </c>
      <c r="H30" s="224"/>
      <c r="I30" s="337">
        <v>0</v>
      </c>
      <c r="J30" s="225"/>
      <c r="K30" s="224"/>
      <c r="L30" s="337">
        <v>0</v>
      </c>
      <c r="M30" s="225"/>
      <c r="N30" s="224"/>
      <c r="O30" s="337">
        <v>349</v>
      </c>
      <c r="P30" s="225"/>
      <c r="Q30" s="224"/>
      <c r="R30" s="337">
        <f>+L30+OCTUBRE!R29</f>
        <v>467.53899999999999</v>
      </c>
      <c r="S30" s="225"/>
      <c r="T30" s="224"/>
      <c r="U30" s="191">
        <v>133.96532951289399</v>
      </c>
    </row>
    <row r="31" spans="2:21">
      <c r="B31" s="238" t="s">
        <v>32</v>
      </c>
      <c r="C31" s="221"/>
      <c r="D31" s="222"/>
      <c r="E31" s="49"/>
      <c r="F31" s="40"/>
      <c r="G31" s="136"/>
      <c r="H31" s="126"/>
      <c r="I31" s="136"/>
      <c r="J31" s="127"/>
      <c r="K31" s="126"/>
      <c r="L31" s="136"/>
      <c r="M31" s="127"/>
      <c r="N31" s="126"/>
      <c r="O31" s="136"/>
      <c r="P31" s="127"/>
      <c r="Q31" s="126"/>
      <c r="R31" s="136"/>
      <c r="S31" s="127"/>
      <c r="T31" s="126"/>
      <c r="U31" s="82"/>
    </row>
    <row r="32" spans="2:21">
      <c r="B32" s="220" t="s">
        <v>33</v>
      </c>
      <c r="C32" s="221"/>
      <c r="D32" s="222"/>
      <c r="E32" s="220" t="s">
        <v>26</v>
      </c>
      <c r="F32" s="222"/>
      <c r="G32" s="223">
        <v>71</v>
      </c>
      <c r="H32" s="224"/>
      <c r="I32" s="338">
        <v>0</v>
      </c>
      <c r="J32" s="225"/>
      <c r="K32" s="224"/>
      <c r="L32" s="338">
        <v>0</v>
      </c>
      <c r="M32" s="225"/>
      <c r="N32" s="224"/>
      <c r="O32" s="338">
        <v>71</v>
      </c>
      <c r="P32" s="225"/>
      <c r="Q32" s="224"/>
      <c r="R32" s="337">
        <f>+L32+OCTUBRE!R31</f>
        <v>99</v>
      </c>
      <c r="S32" s="225"/>
      <c r="T32" s="224"/>
      <c r="U32" s="191">
        <v>139.43661971831</v>
      </c>
    </row>
    <row r="33" spans="2:21" ht="15" customHeight="1">
      <c r="B33" s="298" t="s">
        <v>34</v>
      </c>
      <c r="C33" s="221"/>
      <c r="D33" s="222"/>
      <c r="E33" s="49"/>
      <c r="F33" s="40"/>
      <c r="G33" s="190"/>
      <c r="H33" s="188"/>
      <c r="I33" s="190"/>
      <c r="J33" s="189"/>
      <c r="K33" s="188"/>
      <c r="L33" s="190"/>
      <c r="M33" s="189"/>
      <c r="N33" s="188"/>
      <c r="O33" s="190"/>
      <c r="P33" s="189"/>
      <c r="Q33" s="188"/>
      <c r="R33" s="190"/>
      <c r="S33" s="189"/>
      <c r="T33" s="188"/>
      <c r="U33" s="82"/>
    </row>
    <row r="34" spans="2:21" ht="15" customHeight="1">
      <c r="B34" s="293" t="s">
        <v>36</v>
      </c>
      <c r="C34" s="221"/>
      <c r="D34" s="222"/>
      <c r="E34" s="293" t="s">
        <v>24</v>
      </c>
      <c r="F34" s="222"/>
      <c r="G34" s="29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81">
        <v>99.942477876106196</v>
      </c>
    </row>
    <row r="35" spans="2:21" ht="15" customHeight="1">
      <c r="B35" s="220" t="s">
        <v>30</v>
      </c>
      <c r="C35" s="221"/>
      <c r="D35" s="222"/>
      <c r="E35" s="293" t="s">
        <v>24</v>
      </c>
      <c r="F35" s="222"/>
      <c r="G35" s="299">
        <v>452</v>
      </c>
      <c r="H35" s="224"/>
      <c r="I35" s="239">
        <v>0</v>
      </c>
      <c r="J35" s="225"/>
      <c r="K35" s="224"/>
      <c r="L35" s="239">
        <v>0</v>
      </c>
      <c r="M35" s="225"/>
      <c r="N35" s="224"/>
      <c r="O35" s="239">
        <v>452</v>
      </c>
      <c r="P35" s="225"/>
      <c r="Q35" s="224"/>
      <c r="R35" s="239">
        <v>451.74</v>
      </c>
      <c r="S35" s="225"/>
      <c r="T35" s="224"/>
      <c r="U35" s="81">
        <v>99.942477876106196</v>
      </c>
    </row>
    <row r="36" spans="2:21">
      <c r="B36" s="293" t="s">
        <v>35</v>
      </c>
      <c r="C36" s="221"/>
      <c r="D36" s="222"/>
      <c r="E36" s="293" t="s">
        <v>26</v>
      </c>
      <c r="F36" s="222"/>
      <c r="G36" s="294">
        <v>19</v>
      </c>
      <c r="H36" s="224"/>
      <c r="I36" s="223">
        <v>0</v>
      </c>
      <c r="J36" s="225"/>
      <c r="K36" s="224"/>
      <c r="L36" s="223">
        <v>0</v>
      </c>
      <c r="M36" s="225"/>
      <c r="N36" s="224"/>
      <c r="O36" s="223">
        <v>19</v>
      </c>
      <c r="P36" s="225"/>
      <c r="Q36" s="224"/>
      <c r="R36" s="223">
        <v>19</v>
      </c>
      <c r="S36" s="225"/>
      <c r="T36" s="224"/>
      <c r="U36" s="81">
        <v>100</v>
      </c>
    </row>
    <row r="37" spans="2:21" ht="15" customHeight="1">
      <c r="B37" s="298" t="s">
        <v>37</v>
      </c>
      <c r="C37" s="221"/>
      <c r="D37" s="222"/>
      <c r="E37" s="49"/>
      <c r="F37" s="40"/>
      <c r="G37" s="190"/>
      <c r="H37" s="188"/>
      <c r="I37" s="190"/>
      <c r="J37" s="189"/>
      <c r="K37" s="188"/>
      <c r="L37" s="190"/>
      <c r="M37" s="189"/>
      <c r="N37" s="188"/>
      <c r="O37" s="190"/>
      <c r="P37" s="189"/>
      <c r="Q37" s="188"/>
      <c r="R37" s="190"/>
      <c r="S37" s="189"/>
      <c r="T37" s="188"/>
      <c r="U37" s="82"/>
    </row>
    <row r="38" spans="2:21" ht="15" customHeight="1">
      <c r="B38" s="293" t="s">
        <v>36</v>
      </c>
      <c r="C38" s="221"/>
      <c r="D38" s="222"/>
      <c r="E38" s="293" t="s">
        <v>24</v>
      </c>
      <c r="F38" s="222"/>
      <c r="G38" s="29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81">
        <v>99.942477876106196</v>
      </c>
    </row>
    <row r="39" spans="2:21" ht="15" customHeight="1">
      <c r="B39" s="220" t="s">
        <v>30</v>
      </c>
      <c r="C39" s="221"/>
      <c r="D39" s="222"/>
      <c r="E39" s="293" t="s">
        <v>24</v>
      </c>
      <c r="F39" s="222"/>
      <c r="G39" s="299">
        <v>452</v>
      </c>
      <c r="H39" s="224"/>
      <c r="I39" s="239">
        <v>0</v>
      </c>
      <c r="J39" s="225"/>
      <c r="K39" s="224"/>
      <c r="L39" s="239">
        <v>0</v>
      </c>
      <c r="M39" s="225"/>
      <c r="N39" s="224"/>
      <c r="O39" s="239">
        <v>452</v>
      </c>
      <c r="P39" s="225"/>
      <c r="Q39" s="224"/>
      <c r="R39" s="239">
        <v>451.74</v>
      </c>
      <c r="S39" s="225"/>
      <c r="T39" s="224"/>
      <c r="U39" s="81">
        <v>99.942477876106196</v>
      </c>
    </row>
    <row r="40" spans="2:21">
      <c r="B40" s="293" t="s">
        <v>35</v>
      </c>
      <c r="C40" s="221"/>
      <c r="D40" s="222"/>
      <c r="E40" s="293" t="s">
        <v>26</v>
      </c>
      <c r="F40" s="222"/>
      <c r="G40" s="294">
        <v>19</v>
      </c>
      <c r="H40" s="224"/>
      <c r="I40" s="223">
        <v>0</v>
      </c>
      <c r="J40" s="225"/>
      <c r="K40" s="224"/>
      <c r="L40" s="223">
        <v>0</v>
      </c>
      <c r="M40" s="225"/>
      <c r="N40" s="224"/>
      <c r="O40" s="223">
        <v>19</v>
      </c>
      <c r="P40" s="225"/>
      <c r="Q40" s="224"/>
      <c r="R40" s="223">
        <v>19</v>
      </c>
      <c r="S40" s="225"/>
      <c r="T40" s="224"/>
      <c r="U40" s="81">
        <v>100</v>
      </c>
    </row>
    <row r="41" spans="2:21">
      <c r="B41" s="238" t="s">
        <v>38</v>
      </c>
      <c r="C41" s="221"/>
      <c r="D41" s="222"/>
      <c r="E41" s="49"/>
      <c r="F41" s="40"/>
      <c r="G41" s="136"/>
      <c r="H41" s="126"/>
      <c r="I41" s="136"/>
      <c r="J41" s="127"/>
      <c r="K41" s="126"/>
      <c r="L41" s="136"/>
      <c r="M41" s="127"/>
      <c r="N41" s="126"/>
      <c r="O41" s="136"/>
      <c r="P41" s="127"/>
      <c r="Q41" s="126"/>
      <c r="R41" s="136"/>
      <c r="S41" s="127"/>
      <c r="T41" s="126"/>
      <c r="U41" s="82"/>
    </row>
    <row r="42" spans="2:21">
      <c r="B42" s="220" t="s">
        <v>39</v>
      </c>
      <c r="C42" s="221"/>
      <c r="D42" s="222"/>
      <c r="E42" s="220" t="s">
        <v>26</v>
      </c>
      <c r="F42" s="222"/>
      <c r="G42" s="223">
        <v>2</v>
      </c>
      <c r="H42" s="224"/>
      <c r="I42" s="338">
        <v>0</v>
      </c>
      <c r="J42" s="225"/>
      <c r="K42" s="224"/>
      <c r="L42" s="338">
        <v>0</v>
      </c>
      <c r="M42" s="225"/>
      <c r="N42" s="224"/>
      <c r="O42" s="338">
        <v>2</v>
      </c>
      <c r="P42" s="225"/>
      <c r="Q42" s="224"/>
      <c r="R42" s="337">
        <f>+L42+OCTUBRE!R41</f>
        <v>2</v>
      </c>
      <c r="S42" s="225"/>
      <c r="T42" s="224"/>
      <c r="U42" s="191">
        <v>100</v>
      </c>
    </row>
    <row r="43" spans="2:21">
      <c r="B43" s="238" t="s">
        <v>40</v>
      </c>
      <c r="C43" s="221"/>
      <c r="D43" s="222"/>
      <c r="E43" s="49"/>
      <c r="F43" s="40"/>
      <c r="G43" s="136"/>
      <c r="H43" s="126"/>
      <c r="I43" s="136"/>
      <c r="J43" s="127"/>
      <c r="K43" s="126"/>
      <c r="L43" s="136"/>
      <c r="M43" s="127"/>
      <c r="N43" s="126"/>
      <c r="O43" s="136"/>
      <c r="P43" s="127"/>
      <c r="Q43" s="126"/>
      <c r="R43" s="136"/>
      <c r="S43" s="127"/>
      <c r="T43" s="126"/>
      <c r="U43" s="82"/>
    </row>
    <row r="44" spans="2:21">
      <c r="B44" s="220" t="s">
        <v>41</v>
      </c>
      <c r="C44" s="221"/>
      <c r="D44" s="222"/>
      <c r="E44" s="220" t="s">
        <v>26</v>
      </c>
      <c r="F44" s="222"/>
      <c r="G44" s="223">
        <v>12</v>
      </c>
      <c r="H44" s="224"/>
      <c r="I44" s="338">
        <v>1</v>
      </c>
      <c r="J44" s="225"/>
      <c r="K44" s="224"/>
      <c r="L44" s="338">
        <v>1</v>
      </c>
      <c r="M44" s="225"/>
      <c r="N44" s="224"/>
      <c r="O44" s="338">
        <v>12</v>
      </c>
      <c r="P44" s="225"/>
      <c r="Q44" s="224"/>
      <c r="R44" s="337">
        <v>12</v>
      </c>
      <c r="S44" s="225"/>
      <c r="T44" s="224"/>
      <c r="U44" s="191">
        <v>100</v>
      </c>
    </row>
    <row r="45" spans="2:21">
      <c r="B45" s="220" t="s">
        <v>40</v>
      </c>
      <c r="C45" s="221"/>
      <c r="D45" s="222"/>
      <c r="E45" s="220" t="s">
        <v>26</v>
      </c>
      <c r="F45" s="222"/>
      <c r="G45" s="223">
        <v>5</v>
      </c>
      <c r="H45" s="224"/>
      <c r="I45" s="338">
        <v>1</v>
      </c>
      <c r="J45" s="225"/>
      <c r="K45" s="224"/>
      <c r="L45" s="338">
        <v>1</v>
      </c>
      <c r="M45" s="225"/>
      <c r="N45" s="224"/>
      <c r="O45" s="338">
        <v>5</v>
      </c>
      <c r="P45" s="225"/>
      <c r="Q45" s="224"/>
      <c r="R45" s="337">
        <v>5</v>
      </c>
      <c r="S45" s="225"/>
      <c r="T45" s="224"/>
      <c r="U45" s="191">
        <v>100</v>
      </c>
    </row>
    <row r="46" spans="2:21">
      <c r="B46" s="238" t="s">
        <v>42</v>
      </c>
      <c r="C46" s="221"/>
      <c r="D46" s="222"/>
      <c r="E46" s="49"/>
      <c r="F46" s="40"/>
      <c r="G46" s="136"/>
      <c r="H46" s="126"/>
      <c r="I46" s="136"/>
      <c r="J46" s="127"/>
      <c r="K46" s="126"/>
      <c r="L46" s="136"/>
      <c r="M46" s="127"/>
      <c r="N46" s="126"/>
      <c r="O46" s="136"/>
      <c r="P46" s="127"/>
      <c r="Q46" s="126"/>
      <c r="R46" s="136"/>
      <c r="S46" s="127"/>
      <c r="T46" s="126"/>
      <c r="U46" s="82"/>
    </row>
    <row r="47" spans="2:21" ht="15.75" thickBot="1">
      <c r="B47" s="242" t="s">
        <v>42</v>
      </c>
      <c r="C47" s="243"/>
      <c r="D47" s="244"/>
      <c r="E47" s="242" t="s">
        <v>26</v>
      </c>
      <c r="F47" s="244"/>
      <c r="G47" s="245">
        <v>1</v>
      </c>
      <c r="H47" s="246"/>
      <c r="I47" s="339">
        <v>1</v>
      </c>
      <c r="J47" s="247"/>
      <c r="K47" s="246"/>
      <c r="L47" s="339">
        <v>1</v>
      </c>
      <c r="M47" s="247"/>
      <c r="N47" s="246"/>
      <c r="O47" s="339">
        <v>1</v>
      </c>
      <c r="P47" s="247"/>
      <c r="Q47" s="246"/>
      <c r="R47" s="337">
        <f>+L47+OCTUBRE!R46</f>
        <v>1</v>
      </c>
      <c r="S47" s="225"/>
      <c r="T47" s="224"/>
      <c r="U47" s="192">
        <v>100</v>
      </c>
    </row>
    <row r="48" spans="2:21" ht="15.75" thickBot="1">
      <c r="B48" s="248" t="s">
        <v>43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</row>
    <row r="49" spans="2:21" ht="15.75" thickBo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2:21" ht="15.75" thickBot="1">
      <c r="B50" s="230" t="s">
        <v>44</v>
      </c>
      <c r="C50" s="231"/>
      <c r="D50" s="231"/>
      <c r="E50" s="231"/>
      <c r="F50" s="231"/>
      <c r="G50" s="230" t="s">
        <v>45</v>
      </c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0" t="s">
        <v>19</v>
      </c>
      <c r="H51" s="231"/>
      <c r="I51" s="230" t="s">
        <v>17</v>
      </c>
      <c r="J51" s="231"/>
      <c r="K51" s="231"/>
      <c r="L51" s="231"/>
      <c r="M51" s="231"/>
      <c r="N51" s="231"/>
      <c r="O51" s="230" t="s">
        <v>18</v>
      </c>
      <c r="P51" s="231"/>
      <c r="Q51" s="231"/>
      <c r="R51" s="231"/>
      <c r="S51" s="231"/>
      <c r="T51" s="231"/>
      <c r="U51" s="231"/>
    </row>
    <row r="52" spans="2:21" ht="15.75" thickBot="1">
      <c r="B52" s="231"/>
      <c r="C52" s="231"/>
      <c r="D52" s="231"/>
      <c r="E52" s="231"/>
      <c r="F52" s="231"/>
      <c r="G52" s="231"/>
      <c r="H52" s="231"/>
      <c r="I52" s="230" t="s">
        <v>19</v>
      </c>
      <c r="J52" s="231"/>
      <c r="K52" s="231"/>
      <c r="L52" s="230" t="s">
        <v>46</v>
      </c>
      <c r="M52" s="231"/>
      <c r="N52" s="231"/>
      <c r="O52" s="230" t="s">
        <v>19</v>
      </c>
      <c r="P52" s="231"/>
      <c r="Q52" s="231"/>
      <c r="R52" s="230" t="s">
        <v>46</v>
      </c>
      <c r="S52" s="231"/>
      <c r="T52" s="231"/>
      <c r="U52" s="215" t="s">
        <v>21</v>
      </c>
    </row>
    <row r="53" spans="2:21" ht="15.75" thickBot="1">
      <c r="B53" s="231"/>
      <c r="C53" s="231"/>
      <c r="D53" s="231"/>
      <c r="E53" s="231"/>
      <c r="F53" s="231"/>
      <c r="G53" s="231"/>
      <c r="H53" s="231"/>
      <c r="I53" s="128" t="s">
        <v>47</v>
      </c>
      <c r="J53" s="128" t="s">
        <v>48</v>
      </c>
      <c r="K53" s="128" t="s">
        <v>49</v>
      </c>
      <c r="L53" s="128" t="s">
        <v>47</v>
      </c>
      <c r="M53" s="128" t="s">
        <v>48</v>
      </c>
      <c r="N53" s="128" t="s">
        <v>49</v>
      </c>
      <c r="O53" s="128" t="s">
        <v>47</v>
      </c>
      <c r="P53" s="128" t="s">
        <v>48</v>
      </c>
      <c r="Q53" s="128" t="s">
        <v>49</v>
      </c>
      <c r="R53" s="128" t="s">
        <v>47</v>
      </c>
      <c r="S53" s="128" t="s">
        <v>48</v>
      </c>
      <c r="T53" s="128" t="s">
        <v>49</v>
      </c>
      <c r="U53" s="216"/>
    </row>
    <row r="54" spans="2:21" ht="15.75" thickBot="1">
      <c r="B54" s="250" t="s">
        <v>50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2"/>
    </row>
    <row r="55" spans="2:21" ht="15.75" thickBot="1">
      <c r="B55" s="132" t="s">
        <v>22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</row>
    <row r="56" spans="2:21">
      <c r="B56" s="253" t="s">
        <v>51</v>
      </c>
      <c r="C56" s="218"/>
      <c r="D56" s="218"/>
      <c r="E56" s="218"/>
      <c r="F56" s="219"/>
      <c r="G56" s="254">
        <v>6211</v>
      </c>
      <c r="H56" s="219"/>
      <c r="I56" s="91">
        <v>0</v>
      </c>
      <c r="J56" s="92">
        <v>0</v>
      </c>
      <c r="K56" s="6"/>
      <c r="L56" s="92">
        <v>0</v>
      </c>
      <c r="M56" s="92">
        <v>0</v>
      </c>
      <c r="N56" s="13"/>
      <c r="O56" s="26">
        <v>0</v>
      </c>
      <c r="P56" s="27">
        <v>6211</v>
      </c>
      <c r="Q56" s="6"/>
      <c r="R56" s="2">
        <f>+L56+OCTUBRE!R55</f>
        <v>0</v>
      </c>
      <c r="S56" s="2">
        <f>+M56+OCTUBRE!S55</f>
        <v>6211</v>
      </c>
      <c r="T56" s="13"/>
      <c r="U56" s="118">
        <f t="shared" ref="U56:U62" si="0">(R56+S56)/G56</f>
        <v>1</v>
      </c>
    </row>
    <row r="57" spans="2:21">
      <c r="B57" s="220" t="s">
        <v>52</v>
      </c>
      <c r="C57" s="221"/>
      <c r="D57" s="221"/>
      <c r="E57" s="221"/>
      <c r="F57" s="222"/>
      <c r="G57" s="249">
        <v>245280</v>
      </c>
      <c r="H57" s="222"/>
      <c r="I57" s="140">
        <v>20440</v>
      </c>
      <c r="J57" s="119">
        <v>0</v>
      </c>
      <c r="K57" s="141"/>
      <c r="L57" s="119">
        <v>28809.21</v>
      </c>
      <c r="M57" s="119">
        <v>0</v>
      </c>
      <c r="N57" s="142"/>
      <c r="O57" s="28">
        <v>245280</v>
      </c>
      <c r="P57" s="29">
        <v>0</v>
      </c>
      <c r="Q57" s="141"/>
      <c r="R57" s="144">
        <v>245280</v>
      </c>
      <c r="S57" s="144">
        <f>+M57+OCTUBRE!S56</f>
        <v>0</v>
      </c>
      <c r="T57" s="14"/>
      <c r="U57" s="99">
        <f t="shared" si="0"/>
        <v>1</v>
      </c>
    </row>
    <row r="58" spans="2:21">
      <c r="B58" s="220" t="s">
        <v>53</v>
      </c>
      <c r="C58" s="221"/>
      <c r="D58" s="221"/>
      <c r="E58" s="221"/>
      <c r="F58" s="222"/>
      <c r="G58" s="249">
        <v>20440</v>
      </c>
      <c r="H58" s="222"/>
      <c r="I58" s="140">
        <v>20440</v>
      </c>
      <c r="J58" s="119">
        <v>0</v>
      </c>
      <c r="K58" s="141"/>
      <c r="L58" s="119">
        <v>20440</v>
      </c>
      <c r="M58" s="119">
        <v>0</v>
      </c>
      <c r="N58" s="142"/>
      <c r="O58" s="28">
        <v>20440</v>
      </c>
      <c r="P58" s="29">
        <v>0</v>
      </c>
      <c r="Q58" s="141"/>
      <c r="R58" s="144">
        <f>+L58+OCTUBRE!R57</f>
        <v>20440</v>
      </c>
      <c r="S58" s="144">
        <f>+M58+OCTUBRE!S57</f>
        <v>0</v>
      </c>
      <c r="T58" s="14"/>
      <c r="U58" s="99">
        <f t="shared" si="0"/>
        <v>1</v>
      </c>
    </row>
    <row r="59" spans="2:21">
      <c r="B59" s="220" t="s">
        <v>54</v>
      </c>
      <c r="C59" s="221"/>
      <c r="D59" s="221"/>
      <c r="E59" s="221"/>
      <c r="F59" s="222"/>
      <c r="G59" s="249">
        <v>10000</v>
      </c>
      <c r="H59" s="222"/>
      <c r="I59" s="145">
        <v>4000</v>
      </c>
      <c r="J59" s="119">
        <v>0</v>
      </c>
      <c r="K59" s="141"/>
      <c r="L59" s="119">
        <v>0</v>
      </c>
      <c r="M59" s="119">
        <v>0</v>
      </c>
      <c r="N59" s="142"/>
      <c r="O59" s="28">
        <v>10000</v>
      </c>
      <c r="P59" s="29">
        <v>0</v>
      </c>
      <c r="Q59" s="141"/>
      <c r="R59" s="144">
        <f>+L59+OCTUBRE!R58</f>
        <v>10000</v>
      </c>
      <c r="S59" s="144">
        <f>+M59+OCTUBRE!S58</f>
        <v>0</v>
      </c>
      <c r="T59" s="14"/>
      <c r="U59" s="99">
        <f t="shared" si="0"/>
        <v>1</v>
      </c>
    </row>
    <row r="60" spans="2:21">
      <c r="B60" s="220" t="s">
        <v>55</v>
      </c>
      <c r="C60" s="221"/>
      <c r="D60" s="221"/>
      <c r="E60" s="221"/>
      <c r="F60" s="222"/>
      <c r="G60" s="249">
        <v>20.3</v>
      </c>
      <c r="H60" s="222"/>
      <c r="I60" s="140">
        <v>15</v>
      </c>
      <c r="J60" s="119">
        <v>2.2999999999999998</v>
      </c>
      <c r="K60" s="141"/>
      <c r="L60" s="119">
        <v>12</v>
      </c>
      <c r="M60" s="119">
        <v>2.2999999999999998</v>
      </c>
      <c r="N60" s="142"/>
      <c r="O60" s="28">
        <v>18</v>
      </c>
      <c r="P60" s="29">
        <v>2.2999999999999998</v>
      </c>
      <c r="Q60" s="141"/>
      <c r="R60" s="144">
        <f>+L60+OCTUBRE!R59</f>
        <v>18</v>
      </c>
      <c r="S60" s="144">
        <f>+M60+OCTUBRE!S59</f>
        <v>2.2999999999999998</v>
      </c>
      <c r="T60" s="14"/>
      <c r="U60" s="99">
        <f t="shared" si="0"/>
        <v>1</v>
      </c>
    </row>
    <row r="61" spans="2:21">
      <c r="B61" s="220" t="s">
        <v>56</v>
      </c>
      <c r="C61" s="221"/>
      <c r="D61" s="221"/>
      <c r="E61" s="221"/>
      <c r="F61" s="222"/>
      <c r="G61" s="249">
        <v>3500</v>
      </c>
      <c r="H61" s="222"/>
      <c r="I61" s="140">
        <v>0</v>
      </c>
      <c r="J61" s="119">
        <v>0</v>
      </c>
      <c r="K61" s="141"/>
      <c r="L61" s="119">
        <v>224</v>
      </c>
      <c r="M61" s="119">
        <v>0</v>
      </c>
      <c r="N61" s="142"/>
      <c r="O61" s="28">
        <v>3500</v>
      </c>
      <c r="P61" s="29">
        <v>0</v>
      </c>
      <c r="Q61" s="141"/>
      <c r="R61" s="144">
        <f>+L61+OCTUBRE!R60</f>
        <v>3500</v>
      </c>
      <c r="S61" s="144">
        <f>+M61+OCTUBRE!S60</f>
        <v>0</v>
      </c>
      <c r="T61" s="14"/>
      <c r="U61" s="99">
        <f t="shared" si="0"/>
        <v>1</v>
      </c>
    </row>
    <row r="62" spans="2:21" ht="15.75" thickBot="1">
      <c r="B62" s="242" t="s">
        <v>57</v>
      </c>
      <c r="C62" s="243"/>
      <c r="D62" s="243"/>
      <c r="E62" s="243"/>
      <c r="F62" s="244"/>
      <c r="G62" s="256">
        <v>90910</v>
      </c>
      <c r="H62" s="244"/>
      <c r="I62" s="95">
        <v>0</v>
      </c>
      <c r="J62" s="96">
        <v>0</v>
      </c>
      <c r="K62" s="8"/>
      <c r="L62" s="96">
        <v>0</v>
      </c>
      <c r="M62" s="96">
        <v>0</v>
      </c>
      <c r="N62" s="15"/>
      <c r="O62" s="30">
        <v>45910</v>
      </c>
      <c r="P62" s="31">
        <v>45000</v>
      </c>
      <c r="Q62" s="8"/>
      <c r="R62" s="4">
        <f>+L62+OCTUBRE!R61</f>
        <v>45910</v>
      </c>
      <c r="S62" s="4">
        <f>+M62+OCTUBRE!S61</f>
        <v>45000</v>
      </c>
      <c r="T62" s="15"/>
      <c r="U62" s="120">
        <f t="shared" si="0"/>
        <v>1</v>
      </c>
    </row>
    <row r="63" spans="2:21" ht="15.75" thickBot="1">
      <c r="B63" s="132" t="s">
        <v>28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67"/>
      <c r="P63" s="167"/>
      <c r="Q63" s="129"/>
      <c r="R63" s="129"/>
      <c r="S63" s="129"/>
      <c r="T63" s="129"/>
      <c r="U63" s="64"/>
    </row>
    <row r="64" spans="2:21" ht="15.75" thickBot="1">
      <c r="B64" s="284" t="s">
        <v>58</v>
      </c>
      <c r="C64" s="251"/>
      <c r="D64" s="251"/>
      <c r="E64" s="251"/>
      <c r="F64" s="252"/>
      <c r="G64" s="258">
        <v>800</v>
      </c>
      <c r="H64" s="252"/>
      <c r="I64" s="12">
        <v>0</v>
      </c>
      <c r="J64" s="5">
        <v>0</v>
      </c>
      <c r="K64" s="42"/>
      <c r="L64" s="5">
        <v>0</v>
      </c>
      <c r="M64" s="5">
        <v>0</v>
      </c>
      <c r="N64" s="43"/>
      <c r="O64" s="32">
        <v>800</v>
      </c>
      <c r="P64" s="33">
        <v>0</v>
      </c>
      <c r="Q64" s="42"/>
      <c r="R64" s="5">
        <f>+L64+OCTUBRE!R63</f>
        <v>800</v>
      </c>
      <c r="S64" s="5">
        <f>+M64+OCTUBRE!S63</f>
        <v>0</v>
      </c>
      <c r="T64" s="43"/>
      <c r="U64" s="88">
        <v>1</v>
      </c>
    </row>
    <row r="65" spans="2:23" ht="15.75" thickBot="1">
      <c r="B65" s="132" t="s">
        <v>32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67"/>
      <c r="P65" s="167"/>
      <c r="Q65" s="129"/>
      <c r="R65" s="129"/>
      <c r="S65" s="129"/>
      <c r="T65" s="129"/>
      <c r="U65" s="64"/>
    </row>
    <row r="66" spans="2:23" ht="15.75" thickBot="1">
      <c r="B66" s="284" t="s">
        <v>59</v>
      </c>
      <c r="C66" s="251"/>
      <c r="D66" s="251"/>
      <c r="E66" s="251"/>
      <c r="F66" s="252"/>
      <c r="G66" s="258">
        <v>49700</v>
      </c>
      <c r="H66" s="252"/>
      <c r="I66" s="12">
        <v>0</v>
      </c>
      <c r="J66" s="5">
        <v>0</v>
      </c>
      <c r="K66" s="42"/>
      <c r="L66" s="5">
        <v>0</v>
      </c>
      <c r="M66" s="5">
        <v>0</v>
      </c>
      <c r="N66" s="43"/>
      <c r="O66" s="32">
        <v>49700</v>
      </c>
      <c r="P66" s="33">
        <v>0</v>
      </c>
      <c r="Q66" s="42"/>
      <c r="R66" s="5">
        <f>+L66+OCTUBRE!R65</f>
        <v>49700</v>
      </c>
      <c r="S66" s="5">
        <f>+M66+OCTUBRE!S65</f>
        <v>0</v>
      </c>
      <c r="T66" s="43"/>
      <c r="U66" s="88">
        <v>1</v>
      </c>
    </row>
    <row r="67" spans="2:23" ht="15.75" thickBot="1">
      <c r="B67" s="132" t="s">
        <v>38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67"/>
      <c r="P67" s="167"/>
      <c r="Q67" s="129"/>
      <c r="R67" s="129"/>
      <c r="S67" s="129"/>
      <c r="T67" s="129"/>
      <c r="U67" s="121"/>
    </row>
    <row r="68" spans="2:23">
      <c r="B68" s="253" t="s">
        <v>60</v>
      </c>
      <c r="C68" s="218"/>
      <c r="D68" s="218"/>
      <c r="E68" s="218"/>
      <c r="F68" s="219"/>
      <c r="G68" s="254">
        <v>2000</v>
      </c>
      <c r="H68" s="219"/>
      <c r="I68" s="91">
        <v>0</v>
      </c>
      <c r="J68" s="92">
        <v>0</v>
      </c>
      <c r="K68" s="6"/>
      <c r="L68" s="92">
        <v>0</v>
      </c>
      <c r="M68" s="92">
        <v>0</v>
      </c>
      <c r="N68" s="13"/>
      <c r="O68" s="26">
        <v>2000</v>
      </c>
      <c r="P68" s="27">
        <v>0</v>
      </c>
      <c r="Q68" s="6"/>
      <c r="R68" s="92">
        <f>+L68+OCTUBRE!R67</f>
        <v>2000</v>
      </c>
      <c r="S68" s="92">
        <f>+M68+OCTUBRE!S67</f>
        <v>0</v>
      </c>
      <c r="T68" s="13"/>
      <c r="U68" s="118">
        <v>1</v>
      </c>
    </row>
    <row r="69" spans="2:23" ht="15.75" thickBot="1">
      <c r="B69" s="242" t="s">
        <v>61</v>
      </c>
      <c r="C69" s="243"/>
      <c r="D69" s="243"/>
      <c r="E69" s="243"/>
      <c r="F69" s="244"/>
      <c r="G69" s="256">
        <v>6875</v>
      </c>
      <c r="H69" s="244"/>
      <c r="I69" s="95">
        <v>0</v>
      </c>
      <c r="J69" s="96">
        <v>0</v>
      </c>
      <c r="K69" s="8"/>
      <c r="L69" s="96">
        <v>0</v>
      </c>
      <c r="M69" s="96">
        <v>0</v>
      </c>
      <c r="N69" s="15"/>
      <c r="O69" s="30">
        <v>0</v>
      </c>
      <c r="P69" s="31">
        <v>6875</v>
      </c>
      <c r="Q69" s="8"/>
      <c r="R69" s="96">
        <f>+L69+OCTUBRE!R68</f>
        <v>0</v>
      </c>
      <c r="S69" s="96">
        <f>+M69+OCTUBRE!S68</f>
        <v>6875</v>
      </c>
      <c r="T69" s="15"/>
      <c r="U69" s="120">
        <v>1</v>
      </c>
    </row>
    <row r="70" spans="2:23" ht="15.75" thickBot="1">
      <c r="B70" s="132" t="s">
        <v>40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67"/>
      <c r="P70" s="167"/>
      <c r="Q70" s="129"/>
      <c r="R70" s="129"/>
      <c r="S70" s="129"/>
      <c r="T70" s="129"/>
      <c r="U70" s="64"/>
    </row>
    <row r="71" spans="2:23">
      <c r="B71" s="253" t="s">
        <v>62</v>
      </c>
      <c r="C71" s="218"/>
      <c r="D71" s="218"/>
      <c r="E71" s="218"/>
      <c r="F71" s="219"/>
      <c r="G71" s="254">
        <v>2000</v>
      </c>
      <c r="H71" s="219"/>
      <c r="I71" s="91">
        <v>0</v>
      </c>
      <c r="J71" s="92">
        <v>0</v>
      </c>
      <c r="K71" s="6"/>
      <c r="L71" s="92">
        <v>0</v>
      </c>
      <c r="M71" s="92">
        <v>860</v>
      </c>
      <c r="N71" s="13"/>
      <c r="O71" s="26">
        <v>0</v>
      </c>
      <c r="P71" s="27">
        <v>2000</v>
      </c>
      <c r="Q71" s="6"/>
      <c r="R71" s="2">
        <f>+L71+OCTUBRE!R70</f>
        <v>0</v>
      </c>
      <c r="S71" s="2">
        <f>+M71+OCTUBRE!S70</f>
        <v>2000</v>
      </c>
      <c r="T71" s="13"/>
      <c r="U71" s="118">
        <f t="shared" ref="U71:U77" si="1">(R71+S71)/G71</f>
        <v>1</v>
      </c>
    </row>
    <row r="72" spans="2:23">
      <c r="B72" s="220" t="s">
        <v>53</v>
      </c>
      <c r="C72" s="221"/>
      <c r="D72" s="221"/>
      <c r="E72" s="221"/>
      <c r="F72" s="222"/>
      <c r="G72" s="249">
        <v>2000</v>
      </c>
      <c r="H72" s="222"/>
      <c r="I72" s="140">
        <v>2000</v>
      </c>
      <c r="J72" s="119">
        <v>0</v>
      </c>
      <c r="K72" s="141"/>
      <c r="L72" s="119">
        <v>2000</v>
      </c>
      <c r="M72" s="119">
        <v>0</v>
      </c>
      <c r="N72" s="142"/>
      <c r="O72" s="28">
        <v>2000</v>
      </c>
      <c r="P72" s="29">
        <v>0</v>
      </c>
      <c r="Q72" s="141"/>
      <c r="R72" s="144">
        <f>+L72+OCTUBRE!R71</f>
        <v>2000</v>
      </c>
      <c r="S72" s="144">
        <f>+M72+OCTUBRE!S71</f>
        <v>0</v>
      </c>
      <c r="T72" s="14"/>
      <c r="U72" s="99">
        <f t="shared" si="1"/>
        <v>1</v>
      </c>
    </row>
    <row r="73" spans="2:23">
      <c r="B73" s="220" t="s">
        <v>63</v>
      </c>
      <c r="C73" s="221"/>
      <c r="D73" s="221"/>
      <c r="E73" s="221"/>
      <c r="F73" s="222"/>
      <c r="G73" s="249">
        <v>9000</v>
      </c>
      <c r="H73" s="222"/>
      <c r="I73" s="140">
        <v>0</v>
      </c>
      <c r="J73" s="119">
        <v>0</v>
      </c>
      <c r="K73" s="141"/>
      <c r="L73" s="119">
        <v>0</v>
      </c>
      <c r="M73" s="119">
        <v>0</v>
      </c>
      <c r="N73" s="142"/>
      <c r="O73" s="28">
        <v>0</v>
      </c>
      <c r="P73" s="29">
        <v>9000</v>
      </c>
      <c r="Q73" s="141"/>
      <c r="R73" s="144">
        <f>+L73+OCTUBRE!R72</f>
        <v>0</v>
      </c>
      <c r="S73" s="144">
        <f>+M73+OCTUBRE!S72</f>
        <v>9000</v>
      </c>
      <c r="T73" s="14"/>
      <c r="U73" s="99">
        <f t="shared" si="1"/>
        <v>1</v>
      </c>
    </row>
    <row r="74" spans="2:23">
      <c r="B74" s="220" t="s">
        <v>64</v>
      </c>
      <c r="C74" s="221"/>
      <c r="D74" s="221"/>
      <c r="E74" s="221"/>
      <c r="F74" s="222"/>
      <c r="G74" s="249">
        <v>10500</v>
      </c>
      <c r="H74" s="222"/>
      <c r="I74" s="140">
        <v>0</v>
      </c>
      <c r="J74" s="119">
        <v>0</v>
      </c>
      <c r="K74" s="141"/>
      <c r="L74" s="119">
        <v>0</v>
      </c>
      <c r="M74" s="119">
        <v>0</v>
      </c>
      <c r="N74" s="142"/>
      <c r="O74" s="28">
        <v>0</v>
      </c>
      <c r="P74" s="29">
        <v>10500</v>
      </c>
      <c r="Q74" s="141"/>
      <c r="R74" s="144">
        <f>+L74+OCTUBRE!R73</f>
        <v>0</v>
      </c>
      <c r="S74" s="144">
        <f>+M74+OCTUBRE!S73</f>
        <v>10500</v>
      </c>
      <c r="T74" s="14"/>
      <c r="U74" s="99">
        <f t="shared" si="1"/>
        <v>1</v>
      </c>
    </row>
    <row r="75" spans="2:23">
      <c r="B75" s="220" t="s">
        <v>65</v>
      </c>
      <c r="C75" s="221"/>
      <c r="D75" s="221"/>
      <c r="E75" s="221"/>
      <c r="F75" s="222"/>
      <c r="G75" s="249">
        <v>20592</v>
      </c>
      <c r="H75" s="222"/>
      <c r="I75" s="140">
        <v>0</v>
      </c>
      <c r="J75" s="119">
        <v>0</v>
      </c>
      <c r="K75" s="141"/>
      <c r="L75" s="119">
        <v>1211.8699999999999</v>
      </c>
      <c r="M75" s="119">
        <v>0</v>
      </c>
      <c r="N75" s="142"/>
      <c r="O75" s="28">
        <v>20592</v>
      </c>
      <c r="P75" s="29">
        <v>0</v>
      </c>
      <c r="Q75" s="141"/>
      <c r="R75" s="144">
        <f>+L75+OCTUBRE!R74</f>
        <v>20592</v>
      </c>
      <c r="S75" s="144">
        <f>+M75+OCTUBRE!S74</f>
        <v>0</v>
      </c>
      <c r="T75" s="14"/>
      <c r="U75" s="99">
        <f t="shared" si="1"/>
        <v>1</v>
      </c>
      <c r="W75" s="122"/>
    </row>
    <row r="76" spans="2:23">
      <c r="B76" s="220" t="s">
        <v>66</v>
      </c>
      <c r="C76" s="221"/>
      <c r="D76" s="221"/>
      <c r="E76" s="221"/>
      <c r="F76" s="222"/>
      <c r="G76" s="249">
        <v>2400</v>
      </c>
      <c r="H76" s="222"/>
      <c r="I76" s="140">
        <v>0</v>
      </c>
      <c r="J76" s="119">
        <v>200</v>
      </c>
      <c r="K76" s="141"/>
      <c r="L76" s="119">
        <v>0</v>
      </c>
      <c r="M76" s="119">
        <v>1703.63</v>
      </c>
      <c r="N76" s="142"/>
      <c r="O76" s="28">
        <v>0</v>
      </c>
      <c r="P76" s="29">
        <v>2400</v>
      </c>
      <c r="Q76" s="141"/>
      <c r="R76" s="144">
        <f>+L76+OCTUBRE!R75</f>
        <v>0</v>
      </c>
      <c r="S76" s="144">
        <v>2400</v>
      </c>
      <c r="T76" s="14"/>
      <c r="U76" s="99">
        <f t="shared" si="1"/>
        <v>1</v>
      </c>
      <c r="W76" s="122"/>
    </row>
    <row r="77" spans="2:23" ht="15.75" thickBot="1">
      <c r="B77" s="242" t="s">
        <v>67</v>
      </c>
      <c r="C77" s="243"/>
      <c r="D77" s="243"/>
      <c r="E77" s="243"/>
      <c r="F77" s="244"/>
      <c r="G77" s="256">
        <v>1500</v>
      </c>
      <c r="H77" s="244"/>
      <c r="I77" s="146">
        <v>0</v>
      </c>
      <c r="J77" s="147">
        <v>0</v>
      </c>
      <c r="K77" s="148"/>
      <c r="L77" s="147">
        <v>0</v>
      </c>
      <c r="M77" s="147">
        <v>461</v>
      </c>
      <c r="N77" s="149"/>
      <c r="O77" s="30">
        <v>0</v>
      </c>
      <c r="P77" s="31">
        <v>1500</v>
      </c>
      <c r="Q77" s="148"/>
      <c r="R77" s="150">
        <f>+L77+OCTUBRE!R76</f>
        <v>0</v>
      </c>
      <c r="S77" s="150">
        <v>1500</v>
      </c>
      <c r="T77" s="15"/>
      <c r="U77" s="120">
        <f t="shared" si="1"/>
        <v>1</v>
      </c>
      <c r="W77" s="122"/>
    </row>
    <row r="78" spans="2:23" ht="15.75" thickBot="1">
      <c r="B78" s="62" t="s">
        <v>68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7"/>
    </row>
    <row r="79" spans="2:23">
      <c r="B79" s="253" t="s">
        <v>84</v>
      </c>
      <c r="C79" s="218"/>
      <c r="D79" s="218"/>
      <c r="E79" s="218"/>
      <c r="F79" s="219"/>
      <c r="G79" s="254">
        <v>11500</v>
      </c>
      <c r="H79" s="219"/>
      <c r="I79" s="151">
        <v>0</v>
      </c>
      <c r="J79" s="152">
        <v>0</v>
      </c>
      <c r="K79" s="153"/>
      <c r="L79" s="152">
        <v>1444.52</v>
      </c>
      <c r="M79" s="152">
        <v>0</v>
      </c>
      <c r="N79" s="154"/>
      <c r="O79" s="26">
        <v>11500</v>
      </c>
      <c r="P79" s="27">
        <v>0</v>
      </c>
      <c r="Q79" s="153"/>
      <c r="R79" s="152">
        <f>+L79+OCTUBRE!R78</f>
        <v>11500</v>
      </c>
      <c r="S79" s="152">
        <f>+M79+OCTUBRE!S78</f>
        <v>0</v>
      </c>
      <c r="T79" s="13"/>
      <c r="U79" s="118">
        <f t="shared" ref="U79:U84" si="2">(R79+S79)/G79</f>
        <v>1</v>
      </c>
      <c r="W79" s="122"/>
    </row>
    <row r="80" spans="2:23">
      <c r="B80" s="220" t="s">
        <v>85</v>
      </c>
      <c r="C80" s="221"/>
      <c r="D80" s="221"/>
      <c r="E80" s="221"/>
      <c r="F80" s="222"/>
      <c r="G80" s="249">
        <v>20440</v>
      </c>
      <c r="H80" s="222"/>
      <c r="I80" s="145">
        <v>20440</v>
      </c>
      <c r="J80" s="155">
        <v>0</v>
      </c>
      <c r="K80" s="156"/>
      <c r="L80" s="155">
        <v>20440</v>
      </c>
      <c r="M80" s="155">
        <v>0</v>
      </c>
      <c r="N80" s="157"/>
      <c r="O80" s="28">
        <v>20440</v>
      </c>
      <c r="P80" s="29">
        <v>0</v>
      </c>
      <c r="Q80" s="156"/>
      <c r="R80" s="155">
        <f>+L80+OCTUBRE!R79</f>
        <v>20440</v>
      </c>
      <c r="S80" s="155">
        <f>+M80+OCTUBRE!S79</f>
        <v>0</v>
      </c>
      <c r="T80" s="14"/>
      <c r="U80" s="99">
        <f t="shared" si="2"/>
        <v>1</v>
      </c>
    </row>
    <row r="81" spans="2:23">
      <c r="B81" s="220" t="s">
        <v>69</v>
      </c>
      <c r="C81" s="221"/>
      <c r="D81" s="221"/>
      <c r="E81" s="221"/>
      <c r="F81" s="222"/>
      <c r="G81" s="249">
        <v>82984</v>
      </c>
      <c r="H81" s="222"/>
      <c r="I81" s="145">
        <v>0</v>
      </c>
      <c r="J81" s="155">
        <v>0</v>
      </c>
      <c r="K81" s="156"/>
      <c r="L81" s="155">
        <v>0</v>
      </c>
      <c r="M81" s="155">
        <v>0</v>
      </c>
      <c r="N81" s="157"/>
      <c r="O81" s="28">
        <v>40000</v>
      </c>
      <c r="P81" s="29">
        <v>42984</v>
      </c>
      <c r="Q81" s="156"/>
      <c r="R81" s="155">
        <f>+L81+OCTUBRE!R80</f>
        <v>40000</v>
      </c>
      <c r="S81" s="155">
        <f>+M81+OCTUBRE!S80</f>
        <v>42984</v>
      </c>
      <c r="T81" s="14"/>
      <c r="U81" s="99">
        <f t="shared" si="2"/>
        <v>1</v>
      </c>
      <c r="W81" s="122"/>
    </row>
    <row r="82" spans="2:23">
      <c r="B82" s="220" t="s">
        <v>86</v>
      </c>
      <c r="C82" s="221"/>
      <c r="D82" s="221"/>
      <c r="E82" s="221"/>
      <c r="F82" s="222"/>
      <c r="G82" s="249">
        <v>14052</v>
      </c>
      <c r="H82" s="222"/>
      <c r="I82" s="145">
        <v>0</v>
      </c>
      <c r="J82" s="155">
        <v>14052</v>
      </c>
      <c r="K82" s="156"/>
      <c r="L82" s="155">
        <v>0</v>
      </c>
      <c r="M82" s="155">
        <v>9981.7000000000007</v>
      </c>
      <c r="N82" s="157"/>
      <c r="O82" s="28">
        <v>0</v>
      </c>
      <c r="P82" s="29">
        <v>14052</v>
      </c>
      <c r="Q82" s="156"/>
      <c r="R82" s="155">
        <f>+L82+OCTUBRE!R81</f>
        <v>0</v>
      </c>
      <c r="S82" s="155">
        <v>14052</v>
      </c>
      <c r="T82" s="14"/>
      <c r="U82" s="99">
        <f t="shared" si="2"/>
        <v>1</v>
      </c>
    </row>
    <row r="83" spans="2:23">
      <c r="B83" s="220" t="s">
        <v>87</v>
      </c>
      <c r="C83" s="221"/>
      <c r="D83" s="221"/>
      <c r="E83" s="221"/>
      <c r="F83" s="222"/>
      <c r="G83" s="249">
        <v>14820</v>
      </c>
      <c r="H83" s="222"/>
      <c r="I83" s="145">
        <v>0</v>
      </c>
      <c r="J83" s="155">
        <v>0</v>
      </c>
      <c r="K83" s="156"/>
      <c r="L83" s="155">
        <v>0</v>
      </c>
      <c r="M83" s="155">
        <v>0</v>
      </c>
      <c r="N83" s="157"/>
      <c r="O83" s="28">
        <v>14820</v>
      </c>
      <c r="P83" s="29">
        <v>0</v>
      </c>
      <c r="Q83" s="156"/>
      <c r="R83" s="155">
        <f>+L83+OCTUBRE!R82</f>
        <v>14820</v>
      </c>
      <c r="S83" s="155">
        <f>+M83+OCTUBRE!S82</f>
        <v>0</v>
      </c>
      <c r="T83" s="14"/>
      <c r="U83" s="99">
        <f t="shared" si="2"/>
        <v>1</v>
      </c>
    </row>
    <row r="84" spans="2:23" ht="15.75" thickBot="1">
      <c r="B84" s="242" t="s">
        <v>70</v>
      </c>
      <c r="C84" s="243"/>
      <c r="D84" s="243"/>
      <c r="E84" s="243"/>
      <c r="F84" s="244"/>
      <c r="G84" s="256">
        <v>13000</v>
      </c>
      <c r="H84" s="244"/>
      <c r="I84" s="158">
        <v>0</v>
      </c>
      <c r="J84" s="159">
        <v>0</v>
      </c>
      <c r="K84" s="160"/>
      <c r="L84" s="159">
        <v>0</v>
      </c>
      <c r="M84" s="159">
        <v>0</v>
      </c>
      <c r="N84" s="161"/>
      <c r="O84" s="30">
        <v>13000</v>
      </c>
      <c r="P84" s="31">
        <v>0</v>
      </c>
      <c r="Q84" s="160"/>
      <c r="R84" s="159">
        <f>+L84+OCTUBRE!R83</f>
        <v>13000</v>
      </c>
      <c r="S84" s="159">
        <f>+M84+OCTUBRE!S83</f>
        <v>0</v>
      </c>
      <c r="T84" s="15"/>
      <c r="U84" s="120">
        <f t="shared" si="2"/>
        <v>1</v>
      </c>
    </row>
    <row r="85" spans="2:23" ht="15.75" thickBot="1">
      <c r="B85" s="257" t="s">
        <v>43</v>
      </c>
      <c r="C85" s="251"/>
      <c r="D85" s="251"/>
      <c r="E85" s="251"/>
      <c r="F85" s="252"/>
      <c r="G85" s="258">
        <f>SUM(G56:H84)</f>
        <v>640524.30000000005</v>
      </c>
      <c r="H85" s="252"/>
      <c r="I85" s="97">
        <f>SUM(I56:I84)</f>
        <v>67335</v>
      </c>
      <c r="J85" s="98">
        <f>SUM(J56:J84)</f>
        <v>14254.3</v>
      </c>
      <c r="K85" s="42"/>
      <c r="L85" s="98">
        <f>SUM(L56:L84)</f>
        <v>74581.600000000006</v>
      </c>
      <c r="M85" s="98">
        <f>SUM(M56:M84)</f>
        <v>13008.630000000001</v>
      </c>
      <c r="N85" s="42"/>
      <c r="O85" s="98">
        <f>SUM(O56:O84)</f>
        <v>500000</v>
      </c>
      <c r="P85" s="98">
        <f>SUM(P56:P84)</f>
        <v>140524.29999999999</v>
      </c>
      <c r="Q85" s="42"/>
      <c r="R85" s="98">
        <f>SUM(R56:R84)</f>
        <v>500000</v>
      </c>
      <c r="S85" s="98">
        <f>SUM(S56:S84)</f>
        <v>140524.29999999999</v>
      </c>
      <c r="T85" s="138"/>
      <c r="U85" s="139">
        <f>(R85+S85)/G85</f>
        <v>1</v>
      </c>
    </row>
    <row r="86" spans="2:23" ht="15.75" thickBot="1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2:23" ht="15.75" thickBot="1">
      <c r="B87" s="230" t="s">
        <v>71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</row>
    <row r="88" spans="2:23" ht="15.75" thickBot="1">
      <c r="B88" s="231"/>
      <c r="C88" s="231"/>
      <c r="D88" s="230" t="s">
        <v>16</v>
      </c>
      <c r="E88" s="231"/>
      <c r="F88" s="231"/>
      <c r="G88" s="231"/>
      <c r="H88" s="231"/>
      <c r="I88" s="231"/>
      <c r="J88" s="230" t="s">
        <v>72</v>
      </c>
      <c r="K88" s="231"/>
      <c r="L88" s="231"/>
      <c r="M88" s="231"/>
      <c r="N88" s="231"/>
      <c r="O88" s="231"/>
      <c r="P88" s="230" t="s">
        <v>18</v>
      </c>
      <c r="Q88" s="231"/>
      <c r="R88" s="231"/>
      <c r="S88" s="231"/>
      <c r="T88" s="231"/>
      <c r="U88" s="231"/>
    </row>
    <row r="89" spans="2:23" ht="15.75" thickBot="1">
      <c r="B89" s="231"/>
      <c r="C89" s="231"/>
      <c r="D89" s="230" t="s">
        <v>47</v>
      </c>
      <c r="E89" s="231"/>
      <c r="F89" s="230" t="s">
        <v>48</v>
      </c>
      <c r="G89" s="231"/>
      <c r="H89" s="230" t="s">
        <v>49</v>
      </c>
      <c r="I89" s="231"/>
      <c r="J89" s="230" t="s">
        <v>47</v>
      </c>
      <c r="K89" s="231"/>
      <c r="L89" s="230" t="s">
        <v>48</v>
      </c>
      <c r="M89" s="231"/>
      <c r="N89" s="230" t="s">
        <v>49</v>
      </c>
      <c r="O89" s="231"/>
      <c r="P89" s="230" t="s">
        <v>47</v>
      </c>
      <c r="Q89" s="231"/>
      <c r="R89" s="230" t="s">
        <v>48</v>
      </c>
      <c r="S89" s="231"/>
      <c r="T89" s="230" t="s">
        <v>49</v>
      </c>
      <c r="U89" s="231"/>
    </row>
    <row r="90" spans="2:23" ht="15.75" thickBot="1">
      <c r="B90" s="260" t="s">
        <v>73</v>
      </c>
      <c r="C90" s="231"/>
      <c r="D90" s="259">
        <v>400240</v>
      </c>
      <c r="E90" s="231"/>
      <c r="F90" s="259">
        <v>83488.3</v>
      </c>
      <c r="G90" s="231"/>
      <c r="H90" s="259"/>
      <c r="I90" s="231"/>
      <c r="J90" s="340">
        <v>52697.08</v>
      </c>
      <c r="K90" s="332"/>
      <c r="L90" s="340">
        <v>3027.23</v>
      </c>
      <c r="M90" s="332"/>
      <c r="N90" s="340"/>
      <c r="O90" s="332"/>
      <c r="P90" s="340">
        <v>400240</v>
      </c>
      <c r="Q90" s="332"/>
      <c r="R90" s="340">
        <f>S77+S76+S74+S73+S71+S69+S62+S56+S60</f>
        <v>83488.3</v>
      </c>
      <c r="S90" s="332"/>
      <c r="T90" s="340"/>
      <c r="U90" s="332"/>
    </row>
    <row r="91" spans="2:23" ht="15.75" thickBot="1">
      <c r="B91" s="260" t="s">
        <v>74</v>
      </c>
      <c r="C91" s="231"/>
      <c r="D91" s="259">
        <v>99760</v>
      </c>
      <c r="E91" s="231"/>
      <c r="F91" s="259">
        <v>57036</v>
      </c>
      <c r="G91" s="231"/>
      <c r="H91" s="259"/>
      <c r="I91" s="231"/>
      <c r="J91" s="340">
        <v>21884.52</v>
      </c>
      <c r="K91" s="332"/>
      <c r="L91" s="340">
        <v>9981.7000000000007</v>
      </c>
      <c r="M91" s="332"/>
      <c r="N91" s="340"/>
      <c r="O91" s="332"/>
      <c r="P91" s="340">
        <f>R79+R80+R81+R82+R83+R84</f>
        <v>99760</v>
      </c>
      <c r="Q91" s="332"/>
      <c r="R91" s="340">
        <f>S79+S80+S81+S82+S83+S84</f>
        <v>57036</v>
      </c>
      <c r="S91" s="332"/>
      <c r="T91" s="340"/>
      <c r="U91" s="332"/>
    </row>
    <row r="92" spans="2:23" ht="15.75" thickBot="1">
      <c r="B92" s="260" t="s">
        <v>43</v>
      </c>
      <c r="C92" s="231"/>
      <c r="D92" s="259">
        <f>SUM(D90,D91)</f>
        <v>500000</v>
      </c>
      <c r="E92" s="231"/>
      <c r="F92" s="259">
        <f>SUM(F90,F91)</f>
        <v>140524.29999999999</v>
      </c>
      <c r="G92" s="231"/>
      <c r="H92" s="259"/>
      <c r="I92" s="231"/>
      <c r="J92" s="340">
        <f>SUM(J90,J91)</f>
        <v>74581.600000000006</v>
      </c>
      <c r="K92" s="332"/>
      <c r="L92" s="340">
        <f>SUM(L90,L91)</f>
        <v>13008.93</v>
      </c>
      <c r="M92" s="332"/>
      <c r="N92" s="340"/>
      <c r="O92" s="332"/>
      <c r="P92" s="340">
        <f>SUM(P90,P91)</f>
        <v>500000</v>
      </c>
      <c r="Q92" s="332"/>
      <c r="R92" s="340">
        <f>SUM(R90,R91)</f>
        <v>140524.29999999999</v>
      </c>
      <c r="S92" s="332"/>
      <c r="T92" s="340"/>
      <c r="U92" s="332"/>
    </row>
    <row r="93" spans="2:23">
      <c r="P93" s="341"/>
      <c r="Q93" s="263"/>
      <c r="R93" s="263"/>
      <c r="S93" s="263"/>
    </row>
    <row r="95" spans="2:23" ht="15.75" thickBot="1"/>
    <row r="96" spans="2:23" ht="15.75" thickBot="1">
      <c r="B96" s="257" t="s">
        <v>75</v>
      </c>
      <c r="C96" s="251"/>
      <c r="D96" s="251"/>
      <c r="E96" s="252"/>
      <c r="F96" s="50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>
      <c r="B97" s="262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2:21">
      <c r="B98" s="265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24"/>
    </row>
    <row r="99" spans="2:21" ht="15.75" thickBot="1">
      <c r="B99" s="26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6"/>
    </row>
    <row r="100" spans="2:21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2:2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>
      <c r="B102" s="276" t="s">
        <v>76</v>
      </c>
      <c r="C102" s="276"/>
      <c r="D102" s="276"/>
      <c r="E102" s="276"/>
      <c r="F102" s="276"/>
      <c r="G102" s="276"/>
      <c r="H102" s="23"/>
      <c r="I102" s="23"/>
      <c r="J102" s="271" t="s">
        <v>77</v>
      </c>
      <c r="K102" s="271"/>
      <c r="L102" s="271"/>
      <c r="M102" s="271"/>
      <c r="N102" s="271"/>
      <c r="O102" s="271"/>
      <c r="P102" s="23"/>
      <c r="Q102" s="23"/>
      <c r="R102" s="272" t="s">
        <v>78</v>
      </c>
      <c r="S102" s="272"/>
      <c r="T102" s="272"/>
      <c r="U102" s="272"/>
    </row>
    <row r="103" spans="2:21">
      <c r="H103" s="17"/>
      <c r="I103" s="17"/>
      <c r="J103" s="277"/>
      <c r="K103" s="277"/>
      <c r="L103" s="277"/>
      <c r="M103" s="277"/>
      <c r="N103" s="277"/>
      <c r="O103" s="277"/>
      <c r="P103" s="17"/>
      <c r="Q103" s="17"/>
      <c r="R103" s="266" t="s">
        <v>88</v>
      </c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137"/>
      <c r="I104" s="137"/>
      <c r="J104" s="277"/>
      <c r="K104" s="277"/>
      <c r="L104" s="277"/>
      <c r="M104" s="277"/>
      <c r="N104" s="277"/>
      <c r="O104" s="277"/>
      <c r="P104" s="137"/>
      <c r="Q104" s="137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137"/>
      <c r="I105" s="137"/>
      <c r="J105" s="277"/>
      <c r="K105" s="277"/>
      <c r="L105" s="277"/>
      <c r="M105" s="277"/>
      <c r="N105" s="277"/>
      <c r="O105" s="277"/>
      <c r="P105" s="137"/>
      <c r="Q105" s="137"/>
      <c r="R105" s="266"/>
      <c r="S105" s="266"/>
      <c r="T105" s="266"/>
      <c r="U105" s="266"/>
    </row>
    <row r="106" spans="2:21">
      <c r="B106" s="279"/>
      <c r="C106" s="279"/>
      <c r="D106" s="279"/>
      <c r="E106" s="279"/>
      <c r="F106" s="279"/>
      <c r="G106" s="279"/>
      <c r="H106" s="137"/>
      <c r="I106" s="137"/>
      <c r="J106" s="277"/>
      <c r="K106" s="277"/>
      <c r="L106" s="277"/>
      <c r="M106" s="277"/>
      <c r="N106" s="277"/>
      <c r="O106" s="277"/>
      <c r="P106" s="137"/>
      <c r="Q106" s="137"/>
      <c r="R106" s="266"/>
      <c r="S106" s="266"/>
      <c r="T106" s="266"/>
      <c r="U106" s="266"/>
    </row>
    <row r="107" spans="2:21" ht="15.75" thickBot="1">
      <c r="B107" s="280"/>
      <c r="C107" s="280"/>
      <c r="D107" s="280"/>
      <c r="E107" s="280"/>
      <c r="F107" s="280"/>
      <c r="G107" s="280"/>
      <c r="J107" s="278"/>
      <c r="K107" s="278"/>
      <c r="L107" s="278"/>
      <c r="M107" s="278"/>
      <c r="N107" s="278"/>
      <c r="O107" s="278"/>
      <c r="R107" s="247"/>
      <c r="S107" s="247"/>
      <c r="T107" s="247"/>
      <c r="U107" s="247"/>
    </row>
    <row r="108" spans="2:21">
      <c r="B108" s="266" t="s">
        <v>89</v>
      </c>
      <c r="C108" s="266"/>
      <c r="D108" s="266"/>
      <c r="E108" s="266"/>
      <c r="F108" s="266"/>
      <c r="G108" s="266"/>
      <c r="J108" s="225" t="s">
        <v>90</v>
      </c>
      <c r="K108" s="225"/>
      <c r="L108" s="225"/>
      <c r="M108" s="225"/>
      <c r="N108" s="225"/>
      <c r="O108" s="225"/>
      <c r="R108" s="261" t="s">
        <v>110</v>
      </c>
      <c r="S108" s="261"/>
      <c r="T108" s="261"/>
      <c r="U108" s="261"/>
    </row>
    <row r="109" spans="2:21">
      <c r="B109" s="225" t="s">
        <v>52</v>
      </c>
      <c r="C109" s="225"/>
      <c r="D109" s="225"/>
      <c r="E109" s="225"/>
      <c r="F109" s="225"/>
      <c r="G109" s="225"/>
      <c r="J109" s="274" t="s">
        <v>92</v>
      </c>
      <c r="K109" s="274"/>
      <c r="L109" s="274"/>
      <c r="M109" s="274"/>
      <c r="N109" s="274"/>
      <c r="O109" s="274"/>
      <c r="P109" s="18"/>
      <c r="Q109" s="18"/>
      <c r="R109" s="274" t="s">
        <v>93</v>
      </c>
      <c r="S109" s="274"/>
      <c r="T109" s="274"/>
      <c r="U109" s="274"/>
    </row>
    <row r="111" spans="2:21">
      <c r="J111" s="275" t="s">
        <v>94</v>
      </c>
      <c r="K111" s="275"/>
      <c r="L111" s="275"/>
      <c r="M111" s="275"/>
      <c r="N111" s="275"/>
      <c r="O111" s="275"/>
    </row>
    <row r="112" spans="2:21">
      <c r="B112" s="200" t="s">
        <v>122</v>
      </c>
      <c r="C112" s="200"/>
      <c r="D112" s="200"/>
      <c r="E112" s="200"/>
      <c r="F112" s="200"/>
      <c r="G112" s="200"/>
      <c r="J112" s="200" t="s">
        <v>95</v>
      </c>
      <c r="K112" s="200"/>
      <c r="L112" s="200"/>
      <c r="M112" s="200"/>
      <c r="N112" s="200"/>
      <c r="O112" s="200"/>
      <c r="R112" s="200" t="s">
        <v>96</v>
      </c>
      <c r="S112" s="200"/>
      <c r="T112" s="200"/>
      <c r="U112" s="200"/>
    </row>
    <row r="113" spans="2:21">
      <c r="B113" s="225"/>
      <c r="C113" s="225"/>
      <c r="D113" s="225"/>
      <c r="E113" s="225"/>
      <c r="F113" s="225"/>
      <c r="G113" s="225"/>
      <c r="J113" s="200"/>
      <c r="K113" s="200"/>
      <c r="L113" s="200"/>
      <c r="M113" s="200"/>
      <c r="N113" s="200"/>
      <c r="O113" s="200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J114" s="200"/>
      <c r="K114" s="200"/>
      <c r="L114" s="200"/>
      <c r="M114" s="200"/>
      <c r="N114" s="200"/>
      <c r="O114" s="200"/>
      <c r="R114" s="225"/>
      <c r="S114" s="225"/>
      <c r="T114" s="225"/>
      <c r="U114" s="225"/>
    </row>
    <row r="115" spans="2:21">
      <c r="B115" s="225"/>
      <c r="C115" s="225"/>
      <c r="D115" s="225"/>
      <c r="E115" s="225"/>
      <c r="F115" s="225"/>
      <c r="G115" s="225"/>
      <c r="J115" s="200"/>
      <c r="K115" s="200"/>
      <c r="L115" s="200"/>
      <c r="M115" s="200"/>
      <c r="N115" s="200"/>
      <c r="O115" s="200"/>
      <c r="R115" s="225"/>
      <c r="S115" s="225"/>
      <c r="T115" s="225"/>
      <c r="U115" s="225"/>
    </row>
    <row r="116" spans="2:21" ht="15.75" thickBot="1">
      <c r="B116" s="247"/>
      <c r="C116" s="247"/>
      <c r="D116" s="247"/>
      <c r="E116" s="247"/>
      <c r="F116" s="247"/>
      <c r="G116" s="247"/>
      <c r="H116" s="131"/>
      <c r="I116" s="131"/>
      <c r="J116" s="273"/>
      <c r="K116" s="273"/>
      <c r="L116" s="273"/>
      <c r="M116" s="273"/>
      <c r="N116" s="273"/>
      <c r="O116" s="273"/>
      <c r="P116" s="131"/>
      <c r="Q116" s="131"/>
      <c r="R116" s="247"/>
      <c r="S116" s="247"/>
      <c r="T116" s="247"/>
      <c r="U116" s="247"/>
    </row>
    <row r="117" spans="2:21">
      <c r="B117" s="263" t="s">
        <v>97</v>
      </c>
      <c r="C117" s="263"/>
      <c r="D117" s="263"/>
      <c r="E117" s="263"/>
      <c r="F117" s="263"/>
      <c r="G117" s="263"/>
      <c r="H117" s="20"/>
      <c r="I117" s="20"/>
      <c r="J117" s="263" t="s">
        <v>98</v>
      </c>
      <c r="K117" s="263"/>
      <c r="L117" s="263"/>
      <c r="M117" s="263"/>
      <c r="N117" s="263"/>
      <c r="O117" s="263"/>
      <c r="P117" s="131"/>
      <c r="Q117" s="131"/>
      <c r="R117" s="263" t="s">
        <v>99</v>
      </c>
      <c r="S117" s="263"/>
      <c r="T117" s="263"/>
      <c r="U117" s="263"/>
    </row>
    <row r="118" spans="2:21">
      <c r="B118" s="269" t="s">
        <v>100</v>
      </c>
      <c r="C118" s="269"/>
      <c r="D118" s="269"/>
      <c r="E118" s="269"/>
      <c r="F118" s="269"/>
      <c r="G118" s="269"/>
      <c r="J118" s="270" t="s">
        <v>101</v>
      </c>
      <c r="K118" s="270"/>
      <c r="L118" s="270"/>
      <c r="M118" s="270"/>
      <c r="N118" s="270"/>
      <c r="O118" s="270"/>
      <c r="R118" s="270" t="s">
        <v>102</v>
      </c>
      <c r="S118" s="270"/>
      <c r="T118" s="270"/>
      <c r="U118" s="270"/>
    </row>
    <row r="119" spans="2:21">
      <c r="B119" s="269"/>
      <c r="C119" s="269"/>
      <c r="D119" s="269"/>
      <c r="E119" s="269"/>
      <c r="F119" s="269"/>
      <c r="G119" s="269"/>
      <c r="J119" s="270"/>
      <c r="K119" s="270"/>
      <c r="L119" s="270"/>
      <c r="M119" s="270"/>
      <c r="N119" s="270"/>
      <c r="O119" s="270"/>
      <c r="R119" s="270"/>
      <c r="S119" s="270"/>
      <c r="T119" s="270"/>
      <c r="U119" s="270"/>
    </row>
  </sheetData>
  <mergeCells count="305">
    <mergeCell ref="B4:U4"/>
    <mergeCell ref="B9:F9"/>
    <mergeCell ref="G9:U9"/>
    <mergeCell ref="B10:F10"/>
    <mergeCell ref="G10:U10"/>
    <mergeCell ref="B11:F11"/>
    <mergeCell ref="G11:U11"/>
    <mergeCell ref="B14:F14"/>
    <mergeCell ref="G14:H14"/>
    <mergeCell ref="I14:M14"/>
    <mergeCell ref="O14:Q14"/>
    <mergeCell ref="R14:U14"/>
    <mergeCell ref="B15:F15"/>
    <mergeCell ref="G15:U15"/>
    <mergeCell ref="B12:F12"/>
    <mergeCell ref="G12:U12"/>
    <mergeCell ref="B13:F13"/>
    <mergeCell ref="G13:H13"/>
    <mergeCell ref="I13:M13"/>
    <mergeCell ref="O13:Q13"/>
    <mergeCell ref="R13:S13"/>
    <mergeCell ref="T13:U13"/>
    <mergeCell ref="U20:U21"/>
    <mergeCell ref="B22:D22"/>
    <mergeCell ref="B23:D23"/>
    <mergeCell ref="E23:F23"/>
    <mergeCell ref="G23:H23"/>
    <mergeCell ref="I23:K23"/>
    <mergeCell ref="L23:N23"/>
    <mergeCell ref="O23:Q23"/>
    <mergeCell ref="B16:F16"/>
    <mergeCell ref="G16:U16"/>
    <mergeCell ref="B18:D21"/>
    <mergeCell ref="E18:F21"/>
    <mergeCell ref="G18:U18"/>
    <mergeCell ref="G19:H21"/>
    <mergeCell ref="I19:N19"/>
    <mergeCell ref="O19:U19"/>
    <mergeCell ref="I20:K21"/>
    <mergeCell ref="L20:N21"/>
    <mergeCell ref="R23:T23"/>
    <mergeCell ref="B25:D25"/>
    <mergeCell ref="E25:F25"/>
    <mergeCell ref="G25:H25"/>
    <mergeCell ref="I25:K25"/>
    <mergeCell ref="L25:N25"/>
    <mergeCell ref="O25:Q25"/>
    <mergeCell ref="R25:T25"/>
    <mergeCell ref="O20:Q21"/>
    <mergeCell ref="R20:T21"/>
    <mergeCell ref="B24:D24"/>
    <mergeCell ref="E24:F24"/>
    <mergeCell ref="G24:H24"/>
    <mergeCell ref="I24:K24"/>
    <mergeCell ref="L24:N24"/>
    <mergeCell ref="O24:Q24"/>
    <mergeCell ref="R24:T24"/>
    <mergeCell ref="B27:D27"/>
    <mergeCell ref="B28:D28"/>
    <mergeCell ref="E28:F28"/>
    <mergeCell ref="G28:H28"/>
    <mergeCell ref="I28:K28"/>
    <mergeCell ref="L28:N28"/>
    <mergeCell ref="O28:Q28"/>
    <mergeCell ref="R28:T28"/>
    <mergeCell ref="R26:T26"/>
    <mergeCell ref="B26:D26"/>
    <mergeCell ref="E26:F26"/>
    <mergeCell ref="G26:H26"/>
    <mergeCell ref="I26:K26"/>
    <mergeCell ref="L26:N26"/>
    <mergeCell ref="O26:Q26"/>
    <mergeCell ref="B31:D31"/>
    <mergeCell ref="B32:D32"/>
    <mergeCell ref="E32:F32"/>
    <mergeCell ref="G32:H32"/>
    <mergeCell ref="I32:K32"/>
    <mergeCell ref="L32:N32"/>
    <mergeCell ref="R29:T29"/>
    <mergeCell ref="B30:D30"/>
    <mergeCell ref="E30:F30"/>
    <mergeCell ref="G30:H30"/>
    <mergeCell ref="I30:K30"/>
    <mergeCell ref="L30:N30"/>
    <mergeCell ref="O30:Q30"/>
    <mergeCell ref="R30:T30"/>
    <mergeCell ref="B29:D29"/>
    <mergeCell ref="E29:F29"/>
    <mergeCell ref="G29:H29"/>
    <mergeCell ref="I29:K29"/>
    <mergeCell ref="L29:N29"/>
    <mergeCell ref="O29:Q29"/>
    <mergeCell ref="O32:Q32"/>
    <mergeCell ref="R32:T32"/>
    <mergeCell ref="B33:D33"/>
    <mergeCell ref="B34:D34"/>
    <mergeCell ref="E34:F34"/>
    <mergeCell ref="G34:H34"/>
    <mergeCell ref="I34:K34"/>
    <mergeCell ref="L34:N34"/>
    <mergeCell ref="O34:Q34"/>
    <mergeCell ref="R34:T34"/>
    <mergeCell ref="R35:T35"/>
    <mergeCell ref="B37:D37"/>
    <mergeCell ref="B38:D38"/>
    <mergeCell ref="E38:F38"/>
    <mergeCell ref="G38:H38"/>
    <mergeCell ref="I38:K38"/>
    <mergeCell ref="L38:N38"/>
    <mergeCell ref="O38:Q38"/>
    <mergeCell ref="R38:T38"/>
    <mergeCell ref="B35:D35"/>
    <mergeCell ref="E35:F35"/>
    <mergeCell ref="G35:H35"/>
    <mergeCell ref="I35:K35"/>
    <mergeCell ref="L35:N35"/>
    <mergeCell ref="O35:Q35"/>
    <mergeCell ref="B36:D36"/>
    <mergeCell ref="E36:F36"/>
    <mergeCell ref="G36:H36"/>
    <mergeCell ref="I36:K36"/>
    <mergeCell ref="L36:N36"/>
    <mergeCell ref="O36:Q36"/>
    <mergeCell ref="R36:T36"/>
    <mergeCell ref="B40:D40"/>
    <mergeCell ref="E40:F40"/>
    <mergeCell ref="G40:H40"/>
    <mergeCell ref="I40:K40"/>
    <mergeCell ref="L40:N40"/>
    <mergeCell ref="O40:Q40"/>
    <mergeCell ref="R40:T40"/>
    <mergeCell ref="R39:T39"/>
    <mergeCell ref="B39:D39"/>
    <mergeCell ref="E39:F39"/>
    <mergeCell ref="G39:H39"/>
    <mergeCell ref="I39:K39"/>
    <mergeCell ref="L39:N39"/>
    <mergeCell ref="O39:Q39"/>
    <mergeCell ref="B43:D43"/>
    <mergeCell ref="B44:D44"/>
    <mergeCell ref="E44:F44"/>
    <mergeCell ref="G44:H44"/>
    <mergeCell ref="I44:K44"/>
    <mergeCell ref="L44:N44"/>
    <mergeCell ref="O44:Q44"/>
    <mergeCell ref="R44:T44"/>
    <mergeCell ref="B41:D41"/>
    <mergeCell ref="B42:D42"/>
    <mergeCell ref="E42:F42"/>
    <mergeCell ref="G42:H42"/>
    <mergeCell ref="I42:K42"/>
    <mergeCell ref="L42:N42"/>
    <mergeCell ref="O42:Q42"/>
    <mergeCell ref="R42:T42"/>
    <mergeCell ref="R45:T45"/>
    <mergeCell ref="B46:D46"/>
    <mergeCell ref="B47:D47"/>
    <mergeCell ref="E47:F47"/>
    <mergeCell ref="G47:H47"/>
    <mergeCell ref="I47:K47"/>
    <mergeCell ref="L47:N47"/>
    <mergeCell ref="O47:Q47"/>
    <mergeCell ref="R47:T47"/>
    <mergeCell ref="B45:D45"/>
    <mergeCell ref="E45:F45"/>
    <mergeCell ref="G45:H45"/>
    <mergeCell ref="I45:K45"/>
    <mergeCell ref="L45:N45"/>
    <mergeCell ref="O45:Q45"/>
    <mergeCell ref="O52:Q52"/>
    <mergeCell ref="R52:T52"/>
    <mergeCell ref="U52:U53"/>
    <mergeCell ref="B54:U54"/>
    <mergeCell ref="B56:F56"/>
    <mergeCell ref="G56:H56"/>
    <mergeCell ref="B48:F48"/>
    <mergeCell ref="G48:N48"/>
    <mergeCell ref="O48:U48"/>
    <mergeCell ref="B50:F53"/>
    <mergeCell ref="G50:U50"/>
    <mergeCell ref="G51:H53"/>
    <mergeCell ref="I51:N51"/>
    <mergeCell ref="O51:U51"/>
    <mergeCell ref="I52:K52"/>
    <mergeCell ref="L52:N52"/>
    <mergeCell ref="B60:F60"/>
    <mergeCell ref="G60:H60"/>
    <mergeCell ref="B61:F61"/>
    <mergeCell ref="G61:H61"/>
    <mergeCell ref="B62:F62"/>
    <mergeCell ref="G62:H62"/>
    <mergeCell ref="B57:F57"/>
    <mergeCell ref="G57:H57"/>
    <mergeCell ref="B58:F58"/>
    <mergeCell ref="G58:H58"/>
    <mergeCell ref="B59:F59"/>
    <mergeCell ref="G59:H59"/>
    <mergeCell ref="B69:F69"/>
    <mergeCell ref="G69:H69"/>
    <mergeCell ref="B71:F71"/>
    <mergeCell ref="G71:H71"/>
    <mergeCell ref="B72:F72"/>
    <mergeCell ref="G72:H72"/>
    <mergeCell ref="B64:F64"/>
    <mergeCell ref="G64:H64"/>
    <mergeCell ref="B66:F66"/>
    <mergeCell ref="G66:H66"/>
    <mergeCell ref="B68:F68"/>
    <mergeCell ref="G68:H68"/>
    <mergeCell ref="B76:F76"/>
    <mergeCell ref="G76:H76"/>
    <mergeCell ref="B77:F77"/>
    <mergeCell ref="G77:H77"/>
    <mergeCell ref="B79:F79"/>
    <mergeCell ref="G79:H79"/>
    <mergeCell ref="B73:F73"/>
    <mergeCell ref="G73:H73"/>
    <mergeCell ref="B74:F74"/>
    <mergeCell ref="G74:H74"/>
    <mergeCell ref="B75:F75"/>
    <mergeCell ref="G75:H75"/>
    <mergeCell ref="B83:F83"/>
    <mergeCell ref="G83:H83"/>
    <mergeCell ref="B84:F84"/>
    <mergeCell ref="G84:H84"/>
    <mergeCell ref="B85:F85"/>
    <mergeCell ref="G85:H85"/>
    <mergeCell ref="B80:F80"/>
    <mergeCell ref="G80:H80"/>
    <mergeCell ref="B81:F81"/>
    <mergeCell ref="G81:H81"/>
    <mergeCell ref="B82:F82"/>
    <mergeCell ref="G82:H82"/>
    <mergeCell ref="B87:U87"/>
    <mergeCell ref="B88:C89"/>
    <mergeCell ref="D88:I88"/>
    <mergeCell ref="J88:O88"/>
    <mergeCell ref="P88:U88"/>
    <mergeCell ref="D89:E89"/>
    <mergeCell ref="F89:G89"/>
    <mergeCell ref="H89:I89"/>
    <mergeCell ref="J89:K89"/>
    <mergeCell ref="L89:M89"/>
    <mergeCell ref="N89:O89"/>
    <mergeCell ref="P89:Q89"/>
    <mergeCell ref="R89:S89"/>
    <mergeCell ref="T89:U89"/>
    <mergeCell ref="T90:U90"/>
    <mergeCell ref="B91:C91"/>
    <mergeCell ref="D91:E91"/>
    <mergeCell ref="F91:G91"/>
    <mergeCell ref="H91:I91"/>
    <mergeCell ref="J91:K91"/>
    <mergeCell ref="L91:M91"/>
    <mergeCell ref="N92:O92"/>
    <mergeCell ref="P92:Q92"/>
    <mergeCell ref="R92:S92"/>
    <mergeCell ref="T92:U92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P93:S93"/>
    <mergeCell ref="B96:E96"/>
    <mergeCell ref="N91:O91"/>
    <mergeCell ref="P91:Q91"/>
    <mergeCell ref="R91:S91"/>
    <mergeCell ref="T91:U91"/>
    <mergeCell ref="B92:C92"/>
    <mergeCell ref="D92:E92"/>
    <mergeCell ref="F92:G92"/>
    <mergeCell ref="H92:I92"/>
    <mergeCell ref="J92:K92"/>
    <mergeCell ref="L92:M92"/>
    <mergeCell ref="B108:G108"/>
    <mergeCell ref="J108:O108"/>
    <mergeCell ref="R108:U108"/>
    <mergeCell ref="B109:G109"/>
    <mergeCell ref="J109:O109"/>
    <mergeCell ref="R109:U109"/>
    <mergeCell ref="B97:U99"/>
    <mergeCell ref="B102:G102"/>
    <mergeCell ref="J102:O102"/>
    <mergeCell ref="R102:U102"/>
    <mergeCell ref="J103:O107"/>
    <mergeCell ref="R103:U107"/>
    <mergeCell ref="B104:G107"/>
    <mergeCell ref="B117:G117"/>
    <mergeCell ref="J117:O117"/>
    <mergeCell ref="R117:U117"/>
    <mergeCell ref="B118:G119"/>
    <mergeCell ref="J118:O119"/>
    <mergeCell ref="R118:U119"/>
    <mergeCell ref="J111:O111"/>
    <mergeCell ref="B112:G112"/>
    <mergeCell ref="J112:O112"/>
    <mergeCell ref="R112:U112"/>
    <mergeCell ref="B113:G116"/>
    <mergeCell ref="J113:O116"/>
    <mergeCell ref="R113:U116"/>
  </mergeCells>
  <pageMargins left="0.31496062992125984" right="0.31496062992125984" top="0.15748031496062992" bottom="0.15748031496062992" header="0.15748031496062992" footer="0.15748031496062992"/>
  <pageSetup scale="5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118"/>
  <sheetViews>
    <sheetView zoomScale="80" zoomScaleNormal="80" workbookViewId="0">
      <pane xSplit="1" topLeftCell="B1" activePane="topRight" state="frozen"/>
      <selection activeCell="A4" sqref="A4"/>
      <selection pane="topRight" activeCell="B111" sqref="B111:G111"/>
    </sheetView>
  </sheetViews>
  <sheetFormatPr baseColWidth="10" defaultColWidth="11.42578125" defaultRowHeight="15"/>
  <cols>
    <col min="1" max="1" width="1.7109375" style="35" customWidth="1"/>
    <col min="2" max="2" width="15.140625" style="35" customWidth="1"/>
    <col min="3" max="3" width="13.5703125" style="35" customWidth="1"/>
    <col min="4" max="16" width="11.42578125" style="35"/>
    <col min="17" max="17" width="15.140625" style="35" customWidth="1"/>
    <col min="18" max="18" width="11.28515625" style="35" bestFit="1" customWidth="1"/>
    <col min="19" max="21" width="11.42578125" style="35"/>
    <col min="22" max="22" width="3.140625" style="35" customWidth="1"/>
    <col min="23" max="16384" width="11.42578125" style="35"/>
  </cols>
  <sheetData>
    <row r="4" spans="2:22" ht="26.25"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2:22" ht="26.25">
      <c r="C5" s="268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7" spans="2:22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2">
      <c r="B8" s="201" t="s">
        <v>1</v>
      </c>
      <c r="C8" s="202"/>
      <c r="D8" s="202"/>
      <c r="E8" s="202"/>
      <c r="F8" s="203"/>
      <c r="G8" s="204" t="s">
        <v>79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2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2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2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2">
      <c r="B12" s="205" t="s">
        <v>6</v>
      </c>
      <c r="C12" s="206"/>
      <c r="D12" s="206"/>
      <c r="E12" s="206"/>
      <c r="F12" s="207"/>
      <c r="G12" s="205" t="s">
        <v>7</v>
      </c>
      <c r="H12" s="206"/>
      <c r="I12" s="336">
        <v>500000</v>
      </c>
      <c r="J12" s="334"/>
      <c r="K12" s="334"/>
      <c r="L12" s="334"/>
      <c r="M12" s="334"/>
      <c r="N12" s="163" t="s">
        <v>8</v>
      </c>
      <c r="O12" s="336">
        <v>140524.29999999999</v>
      </c>
      <c r="P12" s="334"/>
      <c r="Q12" s="334"/>
      <c r="R12" s="214" t="s">
        <v>9</v>
      </c>
      <c r="S12" s="206"/>
      <c r="T12" s="206"/>
      <c r="U12" s="207"/>
    </row>
    <row r="13" spans="2:22">
      <c r="B13" s="205" t="s">
        <v>10</v>
      </c>
      <c r="C13" s="206"/>
      <c r="D13" s="206"/>
      <c r="E13" s="206"/>
      <c r="F13" s="207"/>
      <c r="G13" s="205" t="s">
        <v>7</v>
      </c>
      <c r="H13" s="206"/>
      <c r="I13" s="333">
        <v>500000</v>
      </c>
      <c r="J13" s="334"/>
      <c r="K13" s="334"/>
      <c r="L13" s="334"/>
      <c r="M13" s="334"/>
      <c r="N13" s="163" t="s">
        <v>8</v>
      </c>
      <c r="O13" s="333">
        <v>140524.29999999999</v>
      </c>
      <c r="P13" s="334"/>
      <c r="Q13" s="334"/>
      <c r="R13" s="206"/>
      <c r="S13" s="206"/>
      <c r="T13" s="206"/>
      <c r="U13" s="207"/>
    </row>
    <row r="14" spans="2:22" ht="15.75" thickBot="1">
      <c r="B14" s="205" t="s">
        <v>11</v>
      </c>
      <c r="C14" s="206"/>
      <c r="D14" s="206"/>
      <c r="E14" s="206"/>
      <c r="F14" s="207"/>
      <c r="G14" s="345" t="s">
        <v>125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2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2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115</v>
      </c>
      <c r="J18" s="231"/>
      <c r="K18" s="231"/>
      <c r="L18" s="231"/>
      <c r="M18" s="231"/>
      <c r="N18" s="231"/>
      <c r="O18" s="296" t="s">
        <v>116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171"/>
      <c r="J21" s="172"/>
      <c r="K21" s="173"/>
      <c r="L21" s="171"/>
      <c r="M21" s="172"/>
      <c r="N21" s="173"/>
      <c r="O21" s="171"/>
      <c r="P21" s="172"/>
      <c r="Q21" s="173"/>
      <c r="R21" s="171"/>
      <c r="S21" s="172"/>
      <c r="T21" s="173"/>
      <c r="U21" s="6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337">
        <f>+OCTUBRE!I22+NOVIEMBRE!I22+DICIEMBRE!I23</f>
        <v>0</v>
      </c>
      <c r="J22" s="225"/>
      <c r="K22" s="224"/>
      <c r="L22" s="337">
        <v>0</v>
      </c>
      <c r="M22" s="225"/>
      <c r="N22" s="224"/>
      <c r="O22" s="337">
        <v>505</v>
      </c>
      <c r="P22" s="225"/>
      <c r="Q22" s="224"/>
      <c r="R22" s="337">
        <f>+L22+OCTUBRE!R22</f>
        <v>504.66</v>
      </c>
      <c r="S22" s="225"/>
      <c r="T22" s="224"/>
      <c r="U22" s="199">
        <f>+R22/G22</f>
        <v>0.99932673267326733</v>
      </c>
    </row>
    <row r="23" spans="2:2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337">
        <f>+OCTUBRE!I23+NOVIEMBRE!I23+DICIEMBRE!I24</f>
        <v>4251</v>
      </c>
      <c r="J23" s="225"/>
      <c r="K23" s="224"/>
      <c r="L23" s="223">
        <v>1046</v>
      </c>
      <c r="M23" s="237"/>
      <c r="N23" s="236"/>
      <c r="O23" s="223">
        <v>19563</v>
      </c>
      <c r="P23" s="237"/>
      <c r="Q23" s="236"/>
      <c r="R23" s="223">
        <v>19563</v>
      </c>
      <c r="S23" s="237"/>
      <c r="T23" s="236"/>
      <c r="U23" s="199">
        <f t="shared" ref="U23:U46" si="0">+R23/G23</f>
        <v>1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337">
        <f>+OCTUBRE!I24+NOVIEMBRE!I24+DICIEMBRE!I25</f>
        <v>0</v>
      </c>
      <c r="J24" s="225"/>
      <c r="K24" s="224"/>
      <c r="L24" s="338">
        <v>0</v>
      </c>
      <c r="M24" s="225"/>
      <c r="N24" s="224"/>
      <c r="O24" s="338">
        <v>141</v>
      </c>
      <c r="P24" s="225"/>
      <c r="Q24" s="224"/>
      <c r="R24" s="337">
        <f>+L24+OCTUBRE!R24</f>
        <v>142</v>
      </c>
      <c r="S24" s="225"/>
      <c r="T24" s="224"/>
      <c r="U24" s="199">
        <f t="shared" si="0"/>
        <v>1.0070921985815602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337">
        <f>+OCTUBRE!I25+NOVIEMBRE!I25+DICIEMBRE!I26</f>
        <v>1122</v>
      </c>
      <c r="J25" s="225"/>
      <c r="K25" s="224"/>
      <c r="L25" s="338">
        <v>270</v>
      </c>
      <c r="M25" s="225"/>
      <c r="N25" s="224"/>
      <c r="O25" s="338">
        <v>5190</v>
      </c>
      <c r="P25" s="225"/>
      <c r="Q25" s="224"/>
      <c r="R25" s="337">
        <v>5232</v>
      </c>
      <c r="S25" s="225"/>
      <c r="T25" s="224"/>
      <c r="U25" s="199">
        <f t="shared" si="0"/>
        <v>1.0080924855491329</v>
      </c>
    </row>
    <row r="26" spans="2:21">
      <c r="B26" s="238" t="s">
        <v>28</v>
      </c>
      <c r="C26" s="221"/>
      <c r="D26" s="222"/>
      <c r="E26" s="49"/>
      <c r="F26" s="40"/>
      <c r="G26" s="174"/>
      <c r="H26" s="164"/>
      <c r="I26" s="174"/>
      <c r="J26" s="165"/>
      <c r="K26" s="164"/>
      <c r="L26" s="174"/>
      <c r="M26" s="165"/>
      <c r="N26" s="164"/>
      <c r="O26" s="174"/>
      <c r="P26" s="165"/>
      <c r="Q26" s="164"/>
      <c r="R26" s="174"/>
      <c r="S26" s="165"/>
      <c r="T26" s="164"/>
      <c r="U26" s="199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337">
        <f>+OCTUBRE!I27+NOVIEMBRE!I27+DICIEMBRE!I28</f>
        <v>0</v>
      </c>
      <c r="J27" s="225"/>
      <c r="K27" s="224"/>
      <c r="L27" s="338">
        <v>0</v>
      </c>
      <c r="M27" s="225"/>
      <c r="N27" s="224"/>
      <c r="O27" s="338">
        <v>6</v>
      </c>
      <c r="P27" s="225"/>
      <c r="Q27" s="224"/>
      <c r="R27" s="337">
        <f>+L27+OCTUBRE!R27</f>
        <v>17</v>
      </c>
      <c r="S27" s="225"/>
      <c r="T27" s="224"/>
      <c r="U27" s="199">
        <f t="shared" si="0"/>
        <v>2.8333333333333335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337">
        <f>+OCTUBRE!I28+NOVIEMBRE!I28+DICIEMBRE!I29</f>
        <v>0</v>
      </c>
      <c r="J28" s="225"/>
      <c r="K28" s="224"/>
      <c r="L28" s="337">
        <v>0</v>
      </c>
      <c r="M28" s="225"/>
      <c r="N28" s="224"/>
      <c r="O28" s="337">
        <v>349</v>
      </c>
      <c r="P28" s="225"/>
      <c r="Q28" s="224"/>
      <c r="R28" s="337">
        <f>+L28+OCTUBRE!R28</f>
        <v>467.53899999999999</v>
      </c>
      <c r="S28" s="225"/>
      <c r="T28" s="224"/>
      <c r="U28" s="199">
        <f t="shared" si="0"/>
        <v>1.3396532951289397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337">
        <f>+OCTUBRE!I29+NOVIEMBRE!I29+DICIEMBRE!I30</f>
        <v>0</v>
      </c>
      <c r="J29" s="225"/>
      <c r="K29" s="224"/>
      <c r="L29" s="337">
        <v>0</v>
      </c>
      <c r="M29" s="225"/>
      <c r="N29" s="224"/>
      <c r="O29" s="337">
        <v>349</v>
      </c>
      <c r="P29" s="225"/>
      <c r="Q29" s="224"/>
      <c r="R29" s="337">
        <f>+L29+OCTUBRE!R29</f>
        <v>467.53899999999999</v>
      </c>
      <c r="S29" s="225"/>
      <c r="T29" s="224"/>
      <c r="U29" s="199">
        <f t="shared" si="0"/>
        <v>1.3396532951289397</v>
      </c>
    </row>
    <row r="30" spans="2:21">
      <c r="B30" s="238" t="s">
        <v>32</v>
      </c>
      <c r="C30" s="221"/>
      <c r="D30" s="222"/>
      <c r="E30" s="49"/>
      <c r="F30" s="40"/>
      <c r="G30" s="174"/>
      <c r="H30" s="164"/>
      <c r="I30" s="174"/>
      <c r="J30" s="165"/>
      <c r="K30" s="164"/>
      <c r="L30" s="174"/>
      <c r="M30" s="165"/>
      <c r="N30" s="164"/>
      <c r="O30" s="174"/>
      <c r="P30" s="165"/>
      <c r="Q30" s="164"/>
      <c r="R30" s="174"/>
      <c r="S30" s="165"/>
      <c r="T30" s="164"/>
      <c r="U30" s="199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337">
        <f>+OCTUBRE!I31+NOVIEMBRE!I31+DICIEMBRE!I32</f>
        <v>0</v>
      </c>
      <c r="J31" s="225"/>
      <c r="K31" s="224"/>
      <c r="L31" s="338">
        <v>0</v>
      </c>
      <c r="M31" s="225"/>
      <c r="N31" s="224"/>
      <c r="O31" s="338">
        <v>71</v>
      </c>
      <c r="P31" s="225"/>
      <c r="Q31" s="224"/>
      <c r="R31" s="337">
        <f>+L31+OCTUBRE!R31</f>
        <v>99</v>
      </c>
      <c r="S31" s="225"/>
      <c r="T31" s="224"/>
      <c r="U31" s="199">
        <f t="shared" si="0"/>
        <v>1.3943661971830985</v>
      </c>
    </row>
    <row r="32" spans="2:21" ht="15" customHeight="1">
      <c r="B32" s="298" t="s">
        <v>34</v>
      </c>
      <c r="C32" s="221"/>
      <c r="D32" s="222"/>
      <c r="E32" s="49"/>
      <c r="F32" s="40"/>
      <c r="G32" s="190"/>
      <c r="H32" s="188"/>
      <c r="I32" s="190"/>
      <c r="J32" s="189"/>
      <c r="K32" s="188"/>
      <c r="L32" s="190"/>
      <c r="M32" s="189"/>
      <c r="N32" s="188"/>
      <c r="O32" s="190"/>
      <c r="P32" s="189"/>
      <c r="Q32" s="188"/>
      <c r="R32" s="190"/>
      <c r="S32" s="189"/>
      <c r="T32" s="188"/>
      <c r="U32" s="199"/>
    </row>
    <row r="33" spans="2:21" ht="15" customHeight="1">
      <c r="B33" s="293" t="s">
        <v>36</v>
      </c>
      <c r="C33" s="221"/>
      <c r="D33" s="222"/>
      <c r="E33" s="293" t="s">
        <v>24</v>
      </c>
      <c r="F33" s="222"/>
      <c r="G33" s="299">
        <v>452</v>
      </c>
      <c r="H33" s="224"/>
      <c r="I33" s="337">
        <f>+OCTUBRE!I33+NOVIEMBRE!I33+DICIEMBRE!I34</f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199">
        <f t="shared" si="0"/>
        <v>0.99942477876106195</v>
      </c>
    </row>
    <row r="34" spans="2:21" ht="15" customHeight="1">
      <c r="B34" s="220" t="s">
        <v>30</v>
      </c>
      <c r="C34" s="221"/>
      <c r="D34" s="222"/>
      <c r="E34" s="293" t="s">
        <v>24</v>
      </c>
      <c r="F34" s="222"/>
      <c r="G34" s="299">
        <v>452</v>
      </c>
      <c r="H34" s="224"/>
      <c r="I34" s="337">
        <f>+OCTUBRE!I34+NOVIEMBRE!I34+DICIEMBRE!I35</f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199">
        <f t="shared" si="0"/>
        <v>0.99942477876106195</v>
      </c>
    </row>
    <row r="35" spans="2:21">
      <c r="B35" s="293" t="s">
        <v>35</v>
      </c>
      <c r="C35" s="221"/>
      <c r="D35" s="222"/>
      <c r="E35" s="293" t="s">
        <v>26</v>
      </c>
      <c r="F35" s="222"/>
      <c r="G35" s="294">
        <v>19</v>
      </c>
      <c r="H35" s="224"/>
      <c r="I35" s="337">
        <f>+OCTUBRE!I35+NOVIEMBRE!I35+DICIEMBRE!I36</f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199">
        <f t="shared" si="0"/>
        <v>1</v>
      </c>
    </row>
    <row r="36" spans="2:21" ht="15" customHeight="1">
      <c r="B36" s="298" t="s">
        <v>37</v>
      </c>
      <c r="C36" s="221"/>
      <c r="D36" s="222"/>
      <c r="E36" s="49"/>
      <c r="F36" s="40"/>
      <c r="G36" s="190"/>
      <c r="H36" s="188"/>
      <c r="I36" s="190"/>
      <c r="J36" s="189"/>
      <c r="K36" s="188"/>
      <c r="L36" s="190"/>
      <c r="M36" s="189"/>
      <c r="N36" s="188"/>
      <c r="O36" s="190"/>
      <c r="P36" s="189"/>
      <c r="Q36" s="188"/>
      <c r="R36" s="190"/>
      <c r="S36" s="189"/>
      <c r="T36" s="188"/>
      <c r="U36" s="199"/>
    </row>
    <row r="37" spans="2:21" ht="15" customHeight="1">
      <c r="B37" s="293" t="s">
        <v>36</v>
      </c>
      <c r="C37" s="221"/>
      <c r="D37" s="222"/>
      <c r="E37" s="293" t="s">
        <v>24</v>
      </c>
      <c r="F37" s="222"/>
      <c r="G37" s="299">
        <v>452</v>
      </c>
      <c r="H37" s="224"/>
      <c r="I37" s="337">
        <f>+OCTUBRE!I37+NOVIEMBRE!I37+DICIEMBRE!I38</f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199">
        <f t="shared" si="0"/>
        <v>0.99942477876106195</v>
      </c>
    </row>
    <row r="38" spans="2:21" ht="15" customHeight="1">
      <c r="B38" s="220" t="s">
        <v>30</v>
      </c>
      <c r="C38" s="221"/>
      <c r="D38" s="222"/>
      <c r="E38" s="293" t="s">
        <v>24</v>
      </c>
      <c r="F38" s="222"/>
      <c r="G38" s="299">
        <v>452</v>
      </c>
      <c r="H38" s="224"/>
      <c r="I38" s="337">
        <f>+OCTUBRE!I38+NOVIEMBRE!I38+DICIEMBRE!I39</f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199">
        <f t="shared" si="0"/>
        <v>0.99942477876106195</v>
      </c>
    </row>
    <row r="39" spans="2:21">
      <c r="B39" s="293" t="s">
        <v>35</v>
      </c>
      <c r="C39" s="221"/>
      <c r="D39" s="222"/>
      <c r="E39" s="293" t="s">
        <v>26</v>
      </c>
      <c r="F39" s="222"/>
      <c r="G39" s="294">
        <v>19</v>
      </c>
      <c r="H39" s="224"/>
      <c r="I39" s="337">
        <f>+OCTUBRE!I39+NOVIEMBRE!I39+DICIEMBRE!I40</f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199">
        <f t="shared" si="0"/>
        <v>1</v>
      </c>
    </row>
    <row r="40" spans="2:21">
      <c r="B40" s="238" t="s">
        <v>38</v>
      </c>
      <c r="C40" s="221"/>
      <c r="D40" s="222"/>
      <c r="E40" s="49"/>
      <c r="F40" s="40"/>
      <c r="G40" s="174"/>
      <c r="H40" s="164"/>
      <c r="I40" s="174"/>
      <c r="J40" s="165"/>
      <c r="K40" s="164"/>
      <c r="L40" s="174"/>
      <c r="M40" s="165"/>
      <c r="N40" s="164"/>
      <c r="O40" s="174"/>
      <c r="P40" s="165"/>
      <c r="Q40" s="164"/>
      <c r="R40" s="174"/>
      <c r="S40" s="165"/>
      <c r="T40" s="164"/>
      <c r="U40" s="199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337">
        <f>+OCTUBRE!I41+NOVIEMBRE!I41+DICIEMBRE!I42</f>
        <v>0</v>
      </c>
      <c r="J41" s="225"/>
      <c r="K41" s="224"/>
      <c r="L41" s="338">
        <v>0</v>
      </c>
      <c r="M41" s="225"/>
      <c r="N41" s="224"/>
      <c r="O41" s="338">
        <v>2</v>
      </c>
      <c r="P41" s="225"/>
      <c r="Q41" s="224"/>
      <c r="R41" s="337">
        <f>+L41+OCTUBRE!R41</f>
        <v>2</v>
      </c>
      <c r="S41" s="225"/>
      <c r="T41" s="224"/>
      <c r="U41" s="199">
        <f t="shared" si="0"/>
        <v>1</v>
      </c>
    </row>
    <row r="42" spans="2:21">
      <c r="B42" s="238" t="s">
        <v>40</v>
      </c>
      <c r="C42" s="221"/>
      <c r="D42" s="222"/>
      <c r="E42" s="49"/>
      <c r="F42" s="40"/>
      <c r="G42" s="174"/>
      <c r="H42" s="164"/>
      <c r="I42" s="174"/>
      <c r="J42" s="165"/>
      <c r="K42" s="164"/>
      <c r="L42" s="174"/>
      <c r="M42" s="165"/>
      <c r="N42" s="164"/>
      <c r="O42" s="174"/>
      <c r="P42" s="165"/>
      <c r="Q42" s="164"/>
      <c r="R42" s="174"/>
      <c r="S42" s="165"/>
      <c r="T42" s="164"/>
      <c r="U42" s="199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337">
        <f>+OCTUBRE!I43+NOVIEMBRE!I43+DICIEMBRE!I44</f>
        <v>3</v>
      </c>
      <c r="J43" s="225"/>
      <c r="K43" s="224"/>
      <c r="L43" s="338">
        <v>1</v>
      </c>
      <c r="M43" s="225"/>
      <c r="N43" s="224"/>
      <c r="O43" s="338">
        <v>12</v>
      </c>
      <c r="P43" s="225"/>
      <c r="Q43" s="224"/>
      <c r="R43" s="337">
        <v>12</v>
      </c>
      <c r="S43" s="225"/>
      <c r="T43" s="224"/>
      <c r="U43" s="199">
        <f t="shared" si="0"/>
        <v>1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337">
        <f>+OCTUBRE!I44+NOVIEMBRE!I44+DICIEMBRE!I45</f>
        <v>1</v>
      </c>
      <c r="J44" s="225"/>
      <c r="K44" s="224"/>
      <c r="L44" s="338">
        <v>1</v>
      </c>
      <c r="M44" s="225"/>
      <c r="N44" s="224"/>
      <c r="O44" s="338">
        <v>5</v>
      </c>
      <c r="P44" s="225"/>
      <c r="Q44" s="224"/>
      <c r="R44" s="337">
        <v>5</v>
      </c>
      <c r="S44" s="225"/>
      <c r="T44" s="224"/>
      <c r="U44" s="199">
        <f t="shared" si="0"/>
        <v>1</v>
      </c>
    </row>
    <row r="45" spans="2:21">
      <c r="B45" s="238" t="s">
        <v>42</v>
      </c>
      <c r="C45" s="221"/>
      <c r="D45" s="222"/>
      <c r="E45" s="49"/>
      <c r="F45" s="40"/>
      <c r="G45" s="174"/>
      <c r="H45" s="164"/>
      <c r="I45" s="174"/>
      <c r="J45" s="165"/>
      <c r="K45" s="164"/>
      <c r="L45" s="174"/>
      <c r="M45" s="165"/>
      <c r="N45" s="164"/>
      <c r="O45" s="174"/>
      <c r="P45" s="165"/>
      <c r="Q45" s="164"/>
      <c r="R45" s="174"/>
      <c r="S45" s="165"/>
      <c r="T45" s="164"/>
      <c r="U45" s="199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337">
        <f>+OCTUBRE!I46+NOVIEMBRE!I46+DICIEMBRE!I47</f>
        <v>1</v>
      </c>
      <c r="J46" s="225"/>
      <c r="K46" s="224"/>
      <c r="L46" s="339">
        <v>1</v>
      </c>
      <c r="M46" s="247"/>
      <c r="N46" s="246"/>
      <c r="O46" s="339">
        <v>1</v>
      </c>
      <c r="P46" s="247"/>
      <c r="Q46" s="246"/>
      <c r="R46" s="337">
        <f>+L46+OCTUBRE!R46</f>
        <v>1</v>
      </c>
      <c r="S46" s="225"/>
      <c r="T46" s="224"/>
      <c r="U46" s="199">
        <f t="shared" si="0"/>
        <v>1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115</v>
      </c>
      <c r="J50" s="231"/>
      <c r="K50" s="231"/>
      <c r="L50" s="231"/>
      <c r="M50" s="231"/>
      <c r="N50" s="231"/>
      <c r="O50" s="230" t="s">
        <v>116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166" t="s">
        <v>47</v>
      </c>
      <c r="J52" s="166" t="s">
        <v>48</v>
      </c>
      <c r="K52" s="166" t="s">
        <v>49</v>
      </c>
      <c r="L52" s="166" t="s">
        <v>47</v>
      </c>
      <c r="M52" s="166" t="s">
        <v>48</v>
      </c>
      <c r="N52" s="166" t="s">
        <v>49</v>
      </c>
      <c r="O52" s="166" t="s">
        <v>47</v>
      </c>
      <c r="P52" s="166" t="s">
        <v>48</v>
      </c>
      <c r="Q52" s="166" t="s">
        <v>49</v>
      </c>
      <c r="R52" s="166" t="s">
        <v>47</v>
      </c>
      <c r="S52" s="166" t="s">
        <v>48</v>
      </c>
      <c r="T52" s="166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ht="15.75" thickBot="1">
      <c r="B54" s="170" t="s">
        <v>22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8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1">
        <f>+OCTUBRE!I55+NOVIEMBRE!I55+DICIEMBRE!I56</f>
        <v>0</v>
      </c>
      <c r="J55" s="91">
        <f>+OCTUBRE!J55+NOVIEMBRE!J55+DICIEMBRE!J56</f>
        <v>0</v>
      </c>
      <c r="K55" s="6"/>
      <c r="L55" s="92">
        <v>0</v>
      </c>
      <c r="M55" s="92">
        <v>0</v>
      </c>
      <c r="N55" s="13"/>
      <c r="O55" s="26">
        <v>0</v>
      </c>
      <c r="P55" s="27">
        <v>6211</v>
      </c>
      <c r="Q55" s="6"/>
      <c r="R55" s="2">
        <f>+L55+OCTUBRE!R55</f>
        <v>0</v>
      </c>
      <c r="S55" s="2">
        <f>+M55+OCTUBRE!S55</f>
        <v>6211</v>
      </c>
      <c r="T55" s="13"/>
      <c r="U55" s="118">
        <f t="shared" ref="U55:U61" si="1">(R55+S55)/G55</f>
        <v>1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93">
        <f>+OCTUBRE!I56+NOVIEMBRE!I56+DICIEMBRE!I57</f>
        <v>61320</v>
      </c>
      <c r="J56" s="93">
        <f>+OCTUBRE!J56+NOVIEMBRE!J56+DICIEMBRE!J57</f>
        <v>0</v>
      </c>
      <c r="K56" s="141"/>
      <c r="L56" s="119">
        <v>28809.21</v>
      </c>
      <c r="M56" s="119">
        <v>0</v>
      </c>
      <c r="N56" s="142"/>
      <c r="O56" s="28">
        <v>245280</v>
      </c>
      <c r="P56" s="29">
        <v>0</v>
      </c>
      <c r="Q56" s="141"/>
      <c r="R56" s="144">
        <v>245280</v>
      </c>
      <c r="S56" s="144">
        <f>+M56+OCTUBRE!S56</f>
        <v>0</v>
      </c>
      <c r="T56" s="14"/>
      <c r="U56" s="99">
        <f t="shared" si="1"/>
        <v>1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93">
        <f>+OCTUBRE!I57+NOVIEMBRE!I57+DICIEMBRE!I58</f>
        <v>20440</v>
      </c>
      <c r="J57" s="93">
        <f>+OCTUBRE!J57+NOVIEMBRE!J57+DICIEMBRE!J58</f>
        <v>0</v>
      </c>
      <c r="K57" s="141"/>
      <c r="L57" s="119">
        <v>20440</v>
      </c>
      <c r="M57" s="119">
        <v>0</v>
      </c>
      <c r="N57" s="142"/>
      <c r="O57" s="28">
        <v>20440</v>
      </c>
      <c r="P57" s="29">
        <v>0</v>
      </c>
      <c r="Q57" s="141"/>
      <c r="R57" s="144">
        <f>+L57+OCTUBRE!R57</f>
        <v>20440</v>
      </c>
      <c r="S57" s="144">
        <f>+M57+OCTUBRE!S57</f>
        <v>0</v>
      </c>
      <c r="T57" s="14"/>
      <c r="U57" s="99">
        <f t="shared" si="1"/>
        <v>1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93">
        <f>+OCTUBRE!I58+NOVIEMBRE!I58+DICIEMBRE!I59</f>
        <v>4000</v>
      </c>
      <c r="J58" s="93">
        <f>+OCTUBRE!J58+NOVIEMBRE!J58+DICIEMBRE!J59</f>
        <v>0</v>
      </c>
      <c r="K58" s="141"/>
      <c r="L58" s="119">
        <v>0</v>
      </c>
      <c r="M58" s="119">
        <v>0</v>
      </c>
      <c r="N58" s="142"/>
      <c r="O58" s="28">
        <v>10000</v>
      </c>
      <c r="P58" s="29">
        <v>0</v>
      </c>
      <c r="Q58" s="141"/>
      <c r="R58" s="144">
        <f>+L58+OCTUBRE!R58</f>
        <v>10000</v>
      </c>
      <c r="S58" s="144">
        <f>+M58+OCTUBRE!S58</f>
        <v>0</v>
      </c>
      <c r="T58" s="14"/>
      <c r="U58" s="99">
        <f t="shared" si="1"/>
        <v>1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93">
        <f>+OCTUBRE!I59+NOVIEMBRE!I59+DICIEMBRE!I60</f>
        <v>15</v>
      </c>
      <c r="J59" s="93">
        <f>+OCTUBRE!J59+NOVIEMBRE!J59+DICIEMBRE!J60</f>
        <v>2.2999999999999998</v>
      </c>
      <c r="K59" s="141"/>
      <c r="L59" s="119">
        <v>12</v>
      </c>
      <c r="M59" s="119">
        <v>2.2999999999999998</v>
      </c>
      <c r="N59" s="142"/>
      <c r="O59" s="28">
        <v>18</v>
      </c>
      <c r="P59" s="29">
        <v>2.2999999999999998</v>
      </c>
      <c r="Q59" s="141"/>
      <c r="R59" s="144">
        <f>+L59+OCTUBRE!R59</f>
        <v>18</v>
      </c>
      <c r="S59" s="144">
        <f>+M59+OCTUBRE!S59</f>
        <v>2.2999999999999998</v>
      </c>
      <c r="T59" s="14"/>
      <c r="U59" s="99">
        <f t="shared" si="1"/>
        <v>1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93">
        <f>+OCTUBRE!I60+NOVIEMBRE!I60+DICIEMBRE!I61</f>
        <v>0</v>
      </c>
      <c r="J60" s="93">
        <f>+OCTUBRE!J60+NOVIEMBRE!J60+DICIEMBRE!J61</f>
        <v>0</v>
      </c>
      <c r="K60" s="141"/>
      <c r="L60" s="119">
        <v>224</v>
      </c>
      <c r="M60" s="119">
        <v>0</v>
      </c>
      <c r="N60" s="142"/>
      <c r="O60" s="28">
        <v>3500</v>
      </c>
      <c r="P60" s="29">
        <v>0</v>
      </c>
      <c r="Q60" s="141"/>
      <c r="R60" s="144">
        <f>+L60+OCTUBRE!R60</f>
        <v>3500</v>
      </c>
      <c r="S60" s="144">
        <f>+M60+OCTUBRE!S60</f>
        <v>0</v>
      </c>
      <c r="T60" s="14"/>
      <c r="U60" s="99">
        <f t="shared" si="1"/>
        <v>1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95">
        <f>+OCTUBRE!I61+NOVIEMBRE!I61+DICIEMBRE!I62</f>
        <v>0</v>
      </c>
      <c r="J61" s="95">
        <f>+OCTUBRE!J61+NOVIEMBRE!J61+DICIEMBRE!J62</f>
        <v>0</v>
      </c>
      <c r="K61" s="8"/>
      <c r="L61" s="96">
        <v>0</v>
      </c>
      <c r="M61" s="96">
        <v>0</v>
      </c>
      <c r="N61" s="15"/>
      <c r="O61" s="30">
        <v>45910</v>
      </c>
      <c r="P61" s="31">
        <v>45000</v>
      </c>
      <c r="Q61" s="8"/>
      <c r="R61" s="4">
        <f>+L61+OCTUBRE!R61</f>
        <v>45910</v>
      </c>
      <c r="S61" s="4">
        <f>+M61+OCTUBRE!S61</f>
        <v>45000</v>
      </c>
      <c r="T61" s="15"/>
      <c r="U61" s="120">
        <f t="shared" si="1"/>
        <v>1</v>
      </c>
    </row>
    <row r="62" spans="2:21" ht="15.75" thickBot="1">
      <c r="B62" s="170" t="s">
        <v>28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f>+OCTUBRE!I63+NOVIEMBRE!I63+DICIEMBRE!I64</f>
        <v>0</v>
      </c>
      <c r="J63" s="12">
        <f>+OCTUBRE!J63+NOVIEMBRE!J63+DICIEMBRE!J64</f>
        <v>0</v>
      </c>
      <c r="K63" s="42"/>
      <c r="L63" s="5">
        <v>0</v>
      </c>
      <c r="M63" s="5">
        <v>0</v>
      </c>
      <c r="N63" s="43"/>
      <c r="O63" s="32">
        <v>800</v>
      </c>
      <c r="P63" s="33">
        <v>0</v>
      </c>
      <c r="Q63" s="42"/>
      <c r="R63" s="5">
        <f>+L63+OCTUBRE!R63</f>
        <v>800</v>
      </c>
      <c r="S63" s="5">
        <f>+M63+OCTUBRE!S63</f>
        <v>0</v>
      </c>
      <c r="T63" s="43"/>
      <c r="U63" s="88">
        <v>1</v>
      </c>
    </row>
    <row r="64" spans="2:21" ht="15.75" thickBot="1">
      <c r="B64" s="170" t="s">
        <v>32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64"/>
    </row>
    <row r="65" spans="2:23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f>+OCTUBRE!I65+NOVIEMBRE!I65+DICIEMBRE!I66</f>
        <v>0</v>
      </c>
      <c r="J65" s="5">
        <v>0</v>
      </c>
      <c r="K65" s="42"/>
      <c r="L65" s="5">
        <v>0</v>
      </c>
      <c r="M65" s="5">
        <v>0</v>
      </c>
      <c r="N65" s="43"/>
      <c r="O65" s="32">
        <v>49700</v>
      </c>
      <c r="P65" s="33">
        <v>0</v>
      </c>
      <c r="Q65" s="42"/>
      <c r="R65" s="5">
        <f>+L65+OCTUBRE!R65</f>
        <v>49700</v>
      </c>
      <c r="S65" s="5">
        <f>+M65+OCTUBRE!S65</f>
        <v>0</v>
      </c>
      <c r="T65" s="43"/>
      <c r="U65" s="88">
        <v>1</v>
      </c>
    </row>
    <row r="66" spans="2:23" ht="15.75" thickBot="1">
      <c r="B66" s="170" t="s">
        <v>38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21"/>
    </row>
    <row r="67" spans="2:23">
      <c r="B67" s="253" t="s">
        <v>60</v>
      </c>
      <c r="C67" s="218"/>
      <c r="D67" s="218"/>
      <c r="E67" s="218"/>
      <c r="F67" s="219"/>
      <c r="G67" s="254">
        <v>2000</v>
      </c>
      <c r="H67" s="219"/>
      <c r="I67" s="91">
        <f>+OCTUBRE!I67+NOVIEMBRE!I67+DICIEMBRE!I68</f>
        <v>1000</v>
      </c>
      <c r="J67" s="91">
        <f>+OCTUBRE!J67+NOVIEMBRE!J67+DICIEMBRE!J68</f>
        <v>0</v>
      </c>
      <c r="K67" s="6"/>
      <c r="L67" s="92">
        <v>0</v>
      </c>
      <c r="M67" s="92">
        <v>0</v>
      </c>
      <c r="N67" s="13"/>
      <c r="O67" s="26">
        <v>2000</v>
      </c>
      <c r="P67" s="27">
        <v>0</v>
      </c>
      <c r="Q67" s="6"/>
      <c r="R67" s="92">
        <f>+L67+OCTUBRE!R67</f>
        <v>2000</v>
      </c>
      <c r="S67" s="92">
        <f>+M67+OCTUBRE!S67</f>
        <v>0</v>
      </c>
      <c r="T67" s="13"/>
      <c r="U67" s="118">
        <v>1</v>
      </c>
    </row>
    <row r="68" spans="2:23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95">
        <f>+OCTUBRE!I68+NOVIEMBRE!I68+DICIEMBRE!I69</f>
        <v>0</v>
      </c>
      <c r="J68" s="95">
        <f>+OCTUBRE!J68+NOVIEMBRE!J68+DICIEMBRE!J69</f>
        <v>625</v>
      </c>
      <c r="K68" s="8"/>
      <c r="L68" s="96">
        <v>0</v>
      </c>
      <c r="M68" s="96">
        <v>0</v>
      </c>
      <c r="N68" s="15"/>
      <c r="O68" s="30">
        <v>0</v>
      </c>
      <c r="P68" s="31">
        <v>6875</v>
      </c>
      <c r="Q68" s="8"/>
      <c r="R68" s="96">
        <f>+L68+OCTUBRE!R68</f>
        <v>0</v>
      </c>
      <c r="S68" s="96">
        <f>+M68+OCTUBRE!S68</f>
        <v>6875</v>
      </c>
      <c r="T68" s="15"/>
      <c r="U68" s="120">
        <v>1</v>
      </c>
    </row>
    <row r="69" spans="2:23" ht="15.75" thickBot="1">
      <c r="B69" s="170" t="s">
        <v>40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64"/>
    </row>
    <row r="70" spans="2:23">
      <c r="B70" s="253" t="s">
        <v>62</v>
      </c>
      <c r="C70" s="218"/>
      <c r="D70" s="218"/>
      <c r="E70" s="218"/>
      <c r="F70" s="219"/>
      <c r="G70" s="254">
        <v>2000</v>
      </c>
      <c r="H70" s="219"/>
      <c r="I70" s="91">
        <f>+OCTUBRE!I70+NOVIEMBRE!I70+DICIEMBRE!I71</f>
        <v>0</v>
      </c>
      <c r="J70" s="91">
        <f>+OCTUBRE!J70+NOVIEMBRE!J70+DICIEMBRE!J71</f>
        <v>0</v>
      </c>
      <c r="K70" s="6"/>
      <c r="L70" s="92">
        <v>0</v>
      </c>
      <c r="M70" s="92">
        <v>860</v>
      </c>
      <c r="N70" s="13"/>
      <c r="O70" s="26">
        <v>0</v>
      </c>
      <c r="P70" s="27">
        <v>2000</v>
      </c>
      <c r="Q70" s="6"/>
      <c r="R70" s="2">
        <f>+L70+OCTUBRE!R70</f>
        <v>0</v>
      </c>
      <c r="S70" s="2">
        <f>+M70+OCTUBRE!S70</f>
        <v>2000</v>
      </c>
      <c r="T70" s="13"/>
      <c r="U70" s="118">
        <f t="shared" ref="U70:U76" si="2">(R70+S70)/G70</f>
        <v>1</v>
      </c>
    </row>
    <row r="71" spans="2:23">
      <c r="B71" s="220" t="s">
        <v>53</v>
      </c>
      <c r="C71" s="221"/>
      <c r="D71" s="221"/>
      <c r="E71" s="221"/>
      <c r="F71" s="222"/>
      <c r="G71" s="249">
        <v>2000</v>
      </c>
      <c r="H71" s="222"/>
      <c r="I71" s="93">
        <f>+OCTUBRE!I71+NOVIEMBRE!I71+DICIEMBRE!I72</f>
        <v>2000</v>
      </c>
      <c r="J71" s="93">
        <f>+OCTUBRE!J71+NOVIEMBRE!J71+DICIEMBRE!J72</f>
        <v>0</v>
      </c>
      <c r="K71" s="141"/>
      <c r="L71" s="119">
        <v>2000</v>
      </c>
      <c r="M71" s="119">
        <v>0</v>
      </c>
      <c r="N71" s="142"/>
      <c r="O71" s="28">
        <v>2000</v>
      </c>
      <c r="P71" s="29">
        <v>0</v>
      </c>
      <c r="Q71" s="141"/>
      <c r="R71" s="144">
        <f>+L71+OCTUBRE!R71</f>
        <v>2000</v>
      </c>
      <c r="S71" s="144">
        <f>+M71+OCTUBRE!S71</f>
        <v>0</v>
      </c>
      <c r="T71" s="14"/>
      <c r="U71" s="99">
        <f t="shared" si="2"/>
        <v>1</v>
      </c>
    </row>
    <row r="72" spans="2:23">
      <c r="B72" s="220" t="s">
        <v>63</v>
      </c>
      <c r="C72" s="221"/>
      <c r="D72" s="221"/>
      <c r="E72" s="221"/>
      <c r="F72" s="222"/>
      <c r="G72" s="249">
        <v>9000</v>
      </c>
      <c r="H72" s="222"/>
      <c r="I72" s="93">
        <f>+OCTUBRE!I72+NOVIEMBRE!I72+DICIEMBRE!I73</f>
        <v>0</v>
      </c>
      <c r="J72" s="93">
        <f>+OCTUBRE!J72+NOVIEMBRE!J72+DICIEMBRE!J73</f>
        <v>0</v>
      </c>
      <c r="K72" s="141"/>
      <c r="L72" s="119">
        <v>0</v>
      </c>
      <c r="M72" s="119">
        <v>0</v>
      </c>
      <c r="N72" s="142"/>
      <c r="O72" s="28">
        <v>0</v>
      </c>
      <c r="P72" s="29">
        <v>9000</v>
      </c>
      <c r="Q72" s="141"/>
      <c r="R72" s="144">
        <f>+L72+OCTUBRE!R72</f>
        <v>0</v>
      </c>
      <c r="S72" s="144">
        <f>+M72+OCTUBRE!S72</f>
        <v>9000</v>
      </c>
      <c r="T72" s="14"/>
      <c r="U72" s="99">
        <f t="shared" si="2"/>
        <v>1</v>
      </c>
    </row>
    <row r="73" spans="2:23">
      <c r="B73" s="220" t="s">
        <v>64</v>
      </c>
      <c r="C73" s="221"/>
      <c r="D73" s="221"/>
      <c r="E73" s="221"/>
      <c r="F73" s="222"/>
      <c r="G73" s="249">
        <v>10500</v>
      </c>
      <c r="H73" s="222"/>
      <c r="I73" s="93">
        <f>+OCTUBRE!I73+NOVIEMBRE!I73+DICIEMBRE!I74</f>
        <v>0</v>
      </c>
      <c r="J73" s="93">
        <f>+OCTUBRE!J73+NOVIEMBRE!J73+DICIEMBRE!J74</f>
        <v>0</v>
      </c>
      <c r="K73" s="141"/>
      <c r="L73" s="119">
        <v>0</v>
      </c>
      <c r="M73" s="119">
        <v>0</v>
      </c>
      <c r="N73" s="142"/>
      <c r="O73" s="28">
        <v>0</v>
      </c>
      <c r="P73" s="29">
        <v>10500</v>
      </c>
      <c r="Q73" s="141"/>
      <c r="R73" s="144">
        <f>+L73+OCTUBRE!R73</f>
        <v>0</v>
      </c>
      <c r="S73" s="144">
        <f>+M73+OCTUBRE!S73</f>
        <v>10500</v>
      </c>
      <c r="T73" s="14"/>
      <c r="U73" s="99">
        <f t="shared" si="2"/>
        <v>1</v>
      </c>
    </row>
    <row r="74" spans="2:23">
      <c r="B74" s="220" t="s">
        <v>65</v>
      </c>
      <c r="C74" s="221"/>
      <c r="D74" s="221"/>
      <c r="E74" s="221"/>
      <c r="F74" s="222"/>
      <c r="G74" s="249">
        <v>20592</v>
      </c>
      <c r="H74" s="222"/>
      <c r="I74" s="93">
        <f>+OCTUBRE!I74+NOVIEMBRE!I74+DICIEMBRE!I75</f>
        <v>0</v>
      </c>
      <c r="J74" s="93">
        <f>+OCTUBRE!J74+NOVIEMBRE!J74+DICIEMBRE!J75</f>
        <v>0</v>
      </c>
      <c r="K74" s="141"/>
      <c r="L74" s="119">
        <v>1211.8699999999999</v>
      </c>
      <c r="M74" s="119">
        <v>0</v>
      </c>
      <c r="N74" s="142"/>
      <c r="O74" s="28">
        <v>20592</v>
      </c>
      <c r="P74" s="29">
        <v>0</v>
      </c>
      <c r="Q74" s="141"/>
      <c r="R74" s="144">
        <f>+L74+OCTUBRE!R74</f>
        <v>20592</v>
      </c>
      <c r="S74" s="144">
        <f>+M74+OCTUBRE!S74</f>
        <v>0</v>
      </c>
      <c r="T74" s="14"/>
      <c r="U74" s="99">
        <f t="shared" si="2"/>
        <v>1</v>
      </c>
      <c r="W74" s="122"/>
    </row>
    <row r="75" spans="2:23">
      <c r="B75" s="220" t="s">
        <v>66</v>
      </c>
      <c r="C75" s="221"/>
      <c r="D75" s="221"/>
      <c r="E75" s="221"/>
      <c r="F75" s="222"/>
      <c r="G75" s="249">
        <v>2400</v>
      </c>
      <c r="H75" s="222"/>
      <c r="I75" s="93">
        <f>+OCTUBRE!I75+NOVIEMBRE!I75+DICIEMBRE!I76</f>
        <v>0</v>
      </c>
      <c r="J75" s="93">
        <f>+OCTUBRE!J75+NOVIEMBRE!J75+DICIEMBRE!J76</f>
        <v>600</v>
      </c>
      <c r="K75" s="141"/>
      <c r="L75" s="119">
        <v>0</v>
      </c>
      <c r="M75" s="119">
        <v>1703.63</v>
      </c>
      <c r="N75" s="142"/>
      <c r="O75" s="28">
        <v>0</v>
      </c>
      <c r="P75" s="29">
        <v>2400</v>
      </c>
      <c r="Q75" s="141"/>
      <c r="R75" s="144">
        <f>+L75+OCTUBRE!R75</f>
        <v>0</v>
      </c>
      <c r="S75" s="144">
        <v>2400</v>
      </c>
      <c r="T75" s="14"/>
      <c r="U75" s="99">
        <f t="shared" si="2"/>
        <v>1</v>
      </c>
      <c r="W75" s="122"/>
    </row>
    <row r="76" spans="2:23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95">
        <f>+OCTUBRE!I76+NOVIEMBRE!I76+DICIEMBRE!I77</f>
        <v>0</v>
      </c>
      <c r="J76" s="95">
        <f>+OCTUBRE!J76+NOVIEMBRE!J76+DICIEMBRE!J77</f>
        <v>0</v>
      </c>
      <c r="K76" s="148"/>
      <c r="L76" s="147">
        <v>0</v>
      </c>
      <c r="M76" s="147">
        <v>461</v>
      </c>
      <c r="N76" s="149"/>
      <c r="O76" s="30">
        <v>0</v>
      </c>
      <c r="P76" s="31">
        <v>1500</v>
      </c>
      <c r="Q76" s="148"/>
      <c r="R76" s="150">
        <f>+L76+OCTUBRE!R76</f>
        <v>0</v>
      </c>
      <c r="S76" s="150">
        <v>1500</v>
      </c>
      <c r="T76" s="15"/>
      <c r="U76" s="120">
        <f t="shared" si="2"/>
        <v>1</v>
      </c>
      <c r="W76" s="122"/>
    </row>
    <row r="77" spans="2:23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3">
      <c r="B78" s="253" t="s">
        <v>84</v>
      </c>
      <c r="C78" s="218"/>
      <c r="D78" s="218"/>
      <c r="E78" s="218"/>
      <c r="F78" s="219"/>
      <c r="G78" s="254">
        <v>11500</v>
      </c>
      <c r="H78" s="219"/>
      <c r="I78" s="151">
        <f>+OCTUBRE!I78+NOVIEMBRE!I78+DICIEMBRE!I79</f>
        <v>0</v>
      </c>
      <c r="J78" s="151">
        <f>+OCTUBRE!J78+NOVIEMBRE!J78+DICIEMBRE!J79</f>
        <v>0</v>
      </c>
      <c r="K78" s="153"/>
      <c r="L78" s="152">
        <v>1444.52</v>
      </c>
      <c r="M78" s="152">
        <v>0</v>
      </c>
      <c r="N78" s="154"/>
      <c r="O78" s="26">
        <v>11500</v>
      </c>
      <c r="P78" s="27">
        <v>0</v>
      </c>
      <c r="Q78" s="153"/>
      <c r="R78" s="152">
        <f>+L78+OCTUBRE!R78</f>
        <v>11500</v>
      </c>
      <c r="S78" s="152">
        <f>+M78+OCTUBRE!S78</f>
        <v>0</v>
      </c>
      <c r="T78" s="13"/>
      <c r="U78" s="118">
        <f t="shared" ref="U78:U83" si="3">(R78+S78)/G78</f>
        <v>1</v>
      </c>
      <c r="W78" s="122"/>
    </row>
    <row r="79" spans="2:23">
      <c r="B79" s="220" t="s">
        <v>85</v>
      </c>
      <c r="C79" s="221"/>
      <c r="D79" s="221"/>
      <c r="E79" s="221"/>
      <c r="F79" s="222"/>
      <c r="G79" s="249">
        <v>20440</v>
      </c>
      <c r="H79" s="222"/>
      <c r="I79" s="145">
        <f>+OCTUBRE!I79+NOVIEMBRE!I79+DICIEMBRE!I80</f>
        <v>20440</v>
      </c>
      <c r="J79" s="145">
        <f>+OCTUBRE!J79+NOVIEMBRE!J79+DICIEMBRE!J80</f>
        <v>0</v>
      </c>
      <c r="K79" s="156"/>
      <c r="L79" s="155">
        <v>20440</v>
      </c>
      <c r="M79" s="155">
        <v>0</v>
      </c>
      <c r="N79" s="157"/>
      <c r="O79" s="28">
        <v>20440</v>
      </c>
      <c r="P79" s="29">
        <v>0</v>
      </c>
      <c r="Q79" s="156"/>
      <c r="R79" s="155">
        <f>+L79+OCTUBRE!R79</f>
        <v>20440</v>
      </c>
      <c r="S79" s="155">
        <f>+M79+OCTUBRE!S79</f>
        <v>0</v>
      </c>
      <c r="T79" s="14"/>
      <c r="U79" s="99">
        <f t="shared" si="3"/>
        <v>1</v>
      </c>
    </row>
    <row r="80" spans="2:23">
      <c r="B80" s="220" t="s">
        <v>69</v>
      </c>
      <c r="C80" s="221"/>
      <c r="D80" s="221"/>
      <c r="E80" s="221"/>
      <c r="F80" s="222"/>
      <c r="G80" s="249">
        <v>82984</v>
      </c>
      <c r="H80" s="222"/>
      <c r="I80" s="145">
        <f>+OCTUBRE!I80+NOVIEMBRE!I80+DICIEMBRE!I81</f>
        <v>0</v>
      </c>
      <c r="J80" s="145">
        <f>+OCTUBRE!J80+NOVIEMBRE!J80+DICIEMBRE!J81</f>
        <v>0</v>
      </c>
      <c r="K80" s="156"/>
      <c r="L80" s="155">
        <v>0</v>
      </c>
      <c r="M80" s="155">
        <v>0</v>
      </c>
      <c r="N80" s="157"/>
      <c r="O80" s="28">
        <v>40000</v>
      </c>
      <c r="P80" s="29">
        <v>42984</v>
      </c>
      <c r="Q80" s="156"/>
      <c r="R80" s="155">
        <f>+L80+OCTUBRE!R80</f>
        <v>40000</v>
      </c>
      <c r="S80" s="155">
        <f>+M80+OCTUBRE!S80</f>
        <v>42984</v>
      </c>
      <c r="T80" s="14"/>
      <c r="U80" s="99">
        <f t="shared" si="3"/>
        <v>1</v>
      </c>
      <c r="W80" s="122"/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45">
        <f>+OCTUBRE!I81+NOVIEMBRE!I81+DICIEMBRE!I82</f>
        <v>0</v>
      </c>
      <c r="J81" s="145">
        <f>+OCTUBRE!J81+NOVIEMBRE!J81+DICIEMBRE!J82</f>
        <v>14052</v>
      </c>
      <c r="K81" s="156"/>
      <c r="L81" s="155">
        <v>0</v>
      </c>
      <c r="M81" s="155">
        <v>9981.7000000000007</v>
      </c>
      <c r="N81" s="157"/>
      <c r="O81" s="28">
        <v>0</v>
      </c>
      <c r="P81" s="29">
        <v>14052</v>
      </c>
      <c r="Q81" s="156"/>
      <c r="R81" s="155">
        <f>+L81+OCTUBRE!R81</f>
        <v>0</v>
      </c>
      <c r="S81" s="155">
        <v>14052</v>
      </c>
      <c r="T81" s="14"/>
      <c r="U81" s="99">
        <f t="shared" si="3"/>
        <v>1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45">
        <f>+OCTUBRE!I82+NOVIEMBRE!I82+DICIEMBRE!I83</f>
        <v>0</v>
      </c>
      <c r="J82" s="145">
        <f>+OCTUBRE!J82+NOVIEMBRE!J82+DICIEMBRE!J83</f>
        <v>0</v>
      </c>
      <c r="K82" s="156"/>
      <c r="L82" s="155">
        <v>0</v>
      </c>
      <c r="M82" s="155">
        <v>0</v>
      </c>
      <c r="N82" s="157"/>
      <c r="O82" s="28">
        <v>14820</v>
      </c>
      <c r="P82" s="29">
        <v>0</v>
      </c>
      <c r="Q82" s="156"/>
      <c r="R82" s="155">
        <f>+L82+OCTUBRE!R82</f>
        <v>14820</v>
      </c>
      <c r="S82" s="155">
        <f>+M82+OCTUBRE!S82</f>
        <v>0</v>
      </c>
      <c r="T82" s="14"/>
      <c r="U82" s="99">
        <f t="shared" si="3"/>
        <v>1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58">
        <f>+OCTUBRE!I83+NOVIEMBRE!I83+DICIEMBRE!I84</f>
        <v>0</v>
      </c>
      <c r="J83" s="158">
        <f>+OCTUBRE!J83+NOVIEMBRE!J83+DICIEMBRE!J84</f>
        <v>0</v>
      </c>
      <c r="K83" s="160"/>
      <c r="L83" s="159">
        <v>0</v>
      </c>
      <c r="M83" s="159">
        <v>0</v>
      </c>
      <c r="N83" s="161"/>
      <c r="O83" s="30">
        <v>13000</v>
      </c>
      <c r="P83" s="31">
        <v>0</v>
      </c>
      <c r="Q83" s="160"/>
      <c r="R83" s="159">
        <f>+L83+OCTUBRE!R83</f>
        <v>13000</v>
      </c>
      <c r="S83" s="159">
        <f>+M83+OCTUBRE!S83</f>
        <v>0</v>
      </c>
      <c r="T83" s="15"/>
      <c r="U83" s="120">
        <f t="shared" si="3"/>
        <v>1</v>
      </c>
    </row>
    <row r="84" spans="2:2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97">
        <f>SUM(I55:I83)</f>
        <v>109215</v>
      </c>
      <c r="J84" s="98">
        <f>SUM(J55:J83)</f>
        <v>15279.3</v>
      </c>
      <c r="K84" s="42"/>
      <c r="L84" s="98">
        <f>SUM(L55:L83)</f>
        <v>74581.600000000006</v>
      </c>
      <c r="M84" s="98">
        <f>SUM(M55:M83)</f>
        <v>13008.630000000001</v>
      </c>
      <c r="N84" s="42"/>
      <c r="O84" s="98">
        <f>SUM(O55:O83)</f>
        <v>500000</v>
      </c>
      <c r="P84" s="98">
        <f>SUM(P55:P83)</f>
        <v>140524.29999999999</v>
      </c>
      <c r="Q84" s="42"/>
      <c r="R84" s="98">
        <f>SUM(R55:R83)</f>
        <v>500000</v>
      </c>
      <c r="S84" s="98">
        <f>SUM(S55:S83)</f>
        <v>140524.29999999999</v>
      </c>
      <c r="T84" s="138"/>
      <c r="U84" s="139">
        <f>(R84+S84)/G84</f>
        <v>1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124</v>
      </c>
      <c r="K87" s="231"/>
      <c r="L87" s="231"/>
      <c r="M87" s="231"/>
      <c r="N87" s="231"/>
      <c r="O87" s="231"/>
      <c r="P87" s="230" t="s">
        <v>116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340">
        <v>52697.08</v>
      </c>
      <c r="K89" s="332"/>
      <c r="L89" s="340">
        <v>3027.23</v>
      </c>
      <c r="M89" s="332"/>
      <c r="N89" s="340"/>
      <c r="O89" s="332"/>
      <c r="P89" s="340">
        <v>400240</v>
      </c>
      <c r="Q89" s="332"/>
      <c r="R89" s="340">
        <f>S76+S75+S73+S72+S70+S68+S61+S55+S59</f>
        <v>83488.3</v>
      </c>
      <c r="S89" s="332"/>
      <c r="T89" s="340"/>
      <c r="U89" s="332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340">
        <v>21884.52</v>
      </c>
      <c r="K90" s="332"/>
      <c r="L90" s="340">
        <v>9981.7000000000007</v>
      </c>
      <c r="M90" s="332"/>
      <c r="N90" s="340"/>
      <c r="O90" s="332"/>
      <c r="P90" s="340">
        <f>R78+R79+R80+R81+R82+R83</f>
        <v>99760</v>
      </c>
      <c r="Q90" s="332"/>
      <c r="R90" s="340">
        <f>S78+S79+S80+S81+S82+S83</f>
        <v>57036</v>
      </c>
      <c r="S90" s="332"/>
      <c r="T90" s="340"/>
      <c r="U90" s="332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340">
        <f>SUM(J89,J90)</f>
        <v>74581.600000000006</v>
      </c>
      <c r="K91" s="332"/>
      <c r="L91" s="340">
        <f>SUM(L89,L90)</f>
        <v>13008.93</v>
      </c>
      <c r="M91" s="332"/>
      <c r="N91" s="340"/>
      <c r="O91" s="332"/>
      <c r="P91" s="340">
        <f>SUM(P89,P90)</f>
        <v>500000</v>
      </c>
      <c r="Q91" s="332"/>
      <c r="R91" s="340">
        <f>SUM(R89,R90)</f>
        <v>140524.29999999999</v>
      </c>
      <c r="S91" s="332"/>
      <c r="T91" s="340"/>
      <c r="U91" s="332"/>
    </row>
    <row r="92" spans="2:21">
      <c r="P92" s="341"/>
      <c r="Q92" s="263"/>
      <c r="R92" s="263"/>
      <c r="S92" s="263"/>
    </row>
    <row r="94" spans="2:21" ht="15.75" thickBot="1"/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175"/>
      <c r="I103" s="175"/>
      <c r="J103" s="277"/>
      <c r="K103" s="277"/>
      <c r="L103" s="277"/>
      <c r="M103" s="277"/>
      <c r="N103" s="277"/>
      <c r="O103" s="277"/>
      <c r="P103" s="175"/>
      <c r="Q103" s="17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175"/>
      <c r="I104" s="175"/>
      <c r="J104" s="277"/>
      <c r="K104" s="277"/>
      <c r="L104" s="277"/>
      <c r="M104" s="277"/>
      <c r="N104" s="277"/>
      <c r="O104" s="277"/>
      <c r="P104" s="175"/>
      <c r="Q104" s="17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175"/>
      <c r="I105" s="175"/>
      <c r="J105" s="277"/>
      <c r="K105" s="277"/>
      <c r="L105" s="277"/>
      <c r="M105" s="277"/>
      <c r="N105" s="277"/>
      <c r="O105" s="277"/>
      <c r="P105" s="175"/>
      <c r="Q105" s="17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J106" s="278"/>
      <c r="K106" s="278"/>
      <c r="L106" s="278"/>
      <c r="M106" s="278"/>
      <c r="N106" s="278"/>
      <c r="O106" s="278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J107" s="225" t="s">
        <v>90</v>
      </c>
      <c r="K107" s="225"/>
      <c r="L107" s="225"/>
      <c r="M107" s="225"/>
      <c r="N107" s="225"/>
      <c r="O107" s="225"/>
      <c r="R107" s="261" t="s">
        <v>110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10" spans="2:21">
      <c r="J110" s="275" t="s">
        <v>94</v>
      </c>
      <c r="K110" s="275"/>
      <c r="L110" s="275"/>
      <c r="M110" s="275"/>
      <c r="N110" s="275"/>
      <c r="O110" s="275"/>
    </row>
    <row r="111" spans="2:21">
      <c r="B111" s="200" t="s">
        <v>122</v>
      </c>
      <c r="C111" s="200"/>
      <c r="D111" s="200"/>
      <c r="E111" s="200"/>
      <c r="F111" s="200"/>
      <c r="G111" s="200"/>
      <c r="J111" s="200" t="s">
        <v>95</v>
      </c>
      <c r="K111" s="200"/>
      <c r="L111" s="200"/>
      <c r="M111" s="200"/>
      <c r="N111" s="200"/>
      <c r="O111" s="200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J112" s="200"/>
      <c r="K112" s="200"/>
      <c r="L112" s="200"/>
      <c r="M112" s="200"/>
      <c r="N112" s="200"/>
      <c r="O112" s="200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J113" s="200"/>
      <c r="K113" s="200"/>
      <c r="L113" s="200"/>
      <c r="M113" s="200"/>
      <c r="N113" s="200"/>
      <c r="O113" s="200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J114" s="200"/>
      <c r="K114" s="200"/>
      <c r="L114" s="200"/>
      <c r="M114" s="200"/>
      <c r="N114" s="200"/>
      <c r="O114" s="200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69"/>
      <c r="I115" s="169"/>
      <c r="J115" s="273"/>
      <c r="K115" s="273"/>
      <c r="L115" s="273"/>
      <c r="M115" s="273"/>
      <c r="N115" s="273"/>
      <c r="O115" s="273"/>
      <c r="P115" s="169"/>
      <c r="Q115" s="16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69"/>
      <c r="Q116" s="16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J117" s="270" t="s">
        <v>101</v>
      </c>
      <c r="K117" s="270"/>
      <c r="L117" s="270"/>
      <c r="M117" s="270"/>
      <c r="N117" s="270"/>
      <c r="O117" s="270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J118" s="270"/>
      <c r="K118" s="270"/>
      <c r="L118" s="270"/>
      <c r="M118" s="270"/>
      <c r="N118" s="270"/>
      <c r="O118" s="270"/>
      <c r="R118" s="270"/>
      <c r="S118" s="270"/>
      <c r="T118" s="270"/>
      <c r="U118" s="270"/>
    </row>
  </sheetData>
  <mergeCells count="305">
    <mergeCell ref="B8:F8"/>
    <mergeCell ref="G8:U8"/>
    <mergeCell ref="B9:F9"/>
    <mergeCell ref="G9:U9"/>
    <mergeCell ref="B10:F10"/>
    <mergeCell ref="G10:U10"/>
    <mergeCell ref="C5:V5"/>
    <mergeCell ref="B13:F13"/>
    <mergeCell ref="G13:H13"/>
    <mergeCell ref="I13:M13"/>
    <mergeCell ref="O13:Q13"/>
    <mergeCell ref="R13:U13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23:D23"/>
    <mergeCell ref="E23:F23"/>
    <mergeCell ref="G23:H23"/>
    <mergeCell ref="I23:K23"/>
    <mergeCell ref="L23:N23"/>
    <mergeCell ref="O23:Q23"/>
    <mergeCell ref="R23:T23"/>
    <mergeCell ref="O19:Q20"/>
    <mergeCell ref="R19:T20"/>
    <mergeCell ref="B26:D26"/>
    <mergeCell ref="B27:D27"/>
    <mergeCell ref="E27:F27"/>
    <mergeCell ref="G27:H27"/>
    <mergeCell ref="I27:K27"/>
    <mergeCell ref="L27:N27"/>
    <mergeCell ref="O27:Q27"/>
    <mergeCell ref="R27:T27"/>
    <mergeCell ref="R24:T24"/>
    <mergeCell ref="B25:D25"/>
    <mergeCell ref="E25:F25"/>
    <mergeCell ref="G25:H25"/>
    <mergeCell ref="I25:K25"/>
    <mergeCell ref="L25:N25"/>
    <mergeCell ref="O25:Q25"/>
    <mergeCell ref="R25:T25"/>
    <mergeCell ref="B24:D24"/>
    <mergeCell ref="E24:F24"/>
    <mergeCell ref="G24:H24"/>
    <mergeCell ref="I24:K24"/>
    <mergeCell ref="L24:N24"/>
    <mergeCell ref="O24:Q24"/>
    <mergeCell ref="B28:D28"/>
    <mergeCell ref="E28:F28"/>
    <mergeCell ref="G28:H28"/>
    <mergeCell ref="I28:K28"/>
    <mergeCell ref="L28:N28"/>
    <mergeCell ref="O28:Q28"/>
    <mergeCell ref="R28:T28"/>
    <mergeCell ref="B32:D32"/>
    <mergeCell ref="B33:D33"/>
    <mergeCell ref="E33:F33"/>
    <mergeCell ref="G33:H33"/>
    <mergeCell ref="I33:K33"/>
    <mergeCell ref="L33:N33"/>
    <mergeCell ref="R29:T29"/>
    <mergeCell ref="B30:D30"/>
    <mergeCell ref="B31:D31"/>
    <mergeCell ref="E31:F31"/>
    <mergeCell ref="G31:H31"/>
    <mergeCell ref="I31:K31"/>
    <mergeCell ref="L31:N31"/>
    <mergeCell ref="O31:Q31"/>
    <mergeCell ref="R31:T31"/>
    <mergeCell ref="B29:D29"/>
    <mergeCell ref="E29:F29"/>
    <mergeCell ref="B36:D36"/>
    <mergeCell ref="B37:D37"/>
    <mergeCell ref="E37:F37"/>
    <mergeCell ref="G37:H37"/>
    <mergeCell ref="I37:K37"/>
    <mergeCell ref="L37:N37"/>
    <mergeCell ref="O33:Q33"/>
    <mergeCell ref="B35:D35"/>
    <mergeCell ref="E35:F35"/>
    <mergeCell ref="G35:H35"/>
    <mergeCell ref="I35:K35"/>
    <mergeCell ref="L35:N35"/>
    <mergeCell ref="O35:Q35"/>
    <mergeCell ref="R33:T33"/>
    <mergeCell ref="B34:D34"/>
    <mergeCell ref="E34:F34"/>
    <mergeCell ref="G34:H34"/>
    <mergeCell ref="I34:K34"/>
    <mergeCell ref="L34:N34"/>
    <mergeCell ref="O34:Q34"/>
    <mergeCell ref="R34:T34"/>
    <mergeCell ref="G29:H29"/>
    <mergeCell ref="I29:K29"/>
    <mergeCell ref="L29:N29"/>
    <mergeCell ref="O29:Q29"/>
    <mergeCell ref="B39:D39"/>
    <mergeCell ref="E39:F39"/>
    <mergeCell ref="G39:H39"/>
    <mergeCell ref="I39:K39"/>
    <mergeCell ref="L39:N39"/>
    <mergeCell ref="O37:Q37"/>
    <mergeCell ref="R37:T37"/>
    <mergeCell ref="B38:D38"/>
    <mergeCell ref="E38:F38"/>
    <mergeCell ref="G38:H38"/>
    <mergeCell ref="I38:K38"/>
    <mergeCell ref="L38:N38"/>
    <mergeCell ref="O38:Q38"/>
    <mergeCell ref="R38:T38"/>
    <mergeCell ref="B42:D42"/>
    <mergeCell ref="B43:D43"/>
    <mergeCell ref="E43:F43"/>
    <mergeCell ref="G43:H43"/>
    <mergeCell ref="I43:K43"/>
    <mergeCell ref="L43:N43"/>
    <mergeCell ref="O41:Q41"/>
    <mergeCell ref="R41:T41"/>
    <mergeCell ref="B40:D40"/>
    <mergeCell ref="B41:D41"/>
    <mergeCell ref="E41:F41"/>
    <mergeCell ref="G41:H41"/>
    <mergeCell ref="I41:K41"/>
    <mergeCell ref="L41:N41"/>
    <mergeCell ref="B45:D45"/>
    <mergeCell ref="B46:D46"/>
    <mergeCell ref="E46:F46"/>
    <mergeCell ref="G46:H46"/>
    <mergeCell ref="I46:K46"/>
    <mergeCell ref="L46:N46"/>
    <mergeCell ref="O43:Q43"/>
    <mergeCell ref="R43:T43"/>
    <mergeCell ref="B44:D44"/>
    <mergeCell ref="E44:F44"/>
    <mergeCell ref="G44:H44"/>
    <mergeCell ref="I44:K44"/>
    <mergeCell ref="L44:N44"/>
    <mergeCell ref="O44:Q44"/>
    <mergeCell ref="R44:T44"/>
    <mergeCell ref="I51:K51"/>
    <mergeCell ref="L51:N51"/>
    <mergeCell ref="O51:Q51"/>
    <mergeCell ref="R51:T51"/>
    <mergeCell ref="U51:U52"/>
    <mergeCell ref="B53:U53"/>
    <mergeCell ref="O46:Q46"/>
    <mergeCell ref="R46:T46"/>
    <mergeCell ref="B47:F47"/>
    <mergeCell ref="G47:N47"/>
    <mergeCell ref="O47:U47"/>
    <mergeCell ref="B49:F52"/>
    <mergeCell ref="G49:U49"/>
    <mergeCell ref="G50:H52"/>
    <mergeCell ref="I50:N50"/>
    <mergeCell ref="O50:U50"/>
    <mergeCell ref="B58:F58"/>
    <mergeCell ref="G58:H58"/>
    <mergeCell ref="B59:F59"/>
    <mergeCell ref="G59:H59"/>
    <mergeCell ref="B60:F60"/>
    <mergeCell ref="G60:H60"/>
    <mergeCell ref="B55:F55"/>
    <mergeCell ref="G55:H55"/>
    <mergeCell ref="B56:F56"/>
    <mergeCell ref="G56:H56"/>
    <mergeCell ref="B57:F57"/>
    <mergeCell ref="G57:H57"/>
    <mergeCell ref="B67:F67"/>
    <mergeCell ref="G67:H67"/>
    <mergeCell ref="B68:F68"/>
    <mergeCell ref="G68:H68"/>
    <mergeCell ref="B70:F70"/>
    <mergeCell ref="G70:H70"/>
    <mergeCell ref="B61:F61"/>
    <mergeCell ref="G61:H61"/>
    <mergeCell ref="B63:F63"/>
    <mergeCell ref="G63:H63"/>
    <mergeCell ref="B65:F65"/>
    <mergeCell ref="G65:H65"/>
    <mergeCell ref="B74:F74"/>
    <mergeCell ref="G74:H74"/>
    <mergeCell ref="B75:F75"/>
    <mergeCell ref="G75:H75"/>
    <mergeCell ref="B76:F76"/>
    <mergeCell ref="G76:H76"/>
    <mergeCell ref="B71:F71"/>
    <mergeCell ref="G71:H71"/>
    <mergeCell ref="B72:F72"/>
    <mergeCell ref="G72:H72"/>
    <mergeCell ref="B73:F73"/>
    <mergeCell ref="G73:H73"/>
    <mergeCell ref="B81:F81"/>
    <mergeCell ref="G81:H81"/>
    <mergeCell ref="B82:F82"/>
    <mergeCell ref="G82:H82"/>
    <mergeCell ref="B83:F83"/>
    <mergeCell ref="G83:H83"/>
    <mergeCell ref="B78:F78"/>
    <mergeCell ref="G78:H78"/>
    <mergeCell ref="B79:F79"/>
    <mergeCell ref="G79:H79"/>
    <mergeCell ref="B80:F80"/>
    <mergeCell ref="G80:H80"/>
    <mergeCell ref="J88:K88"/>
    <mergeCell ref="L88:M88"/>
    <mergeCell ref="N88:O88"/>
    <mergeCell ref="P88:Q88"/>
    <mergeCell ref="R88:S88"/>
    <mergeCell ref="T88:U88"/>
    <mergeCell ref="B84:F84"/>
    <mergeCell ref="G84:H84"/>
    <mergeCell ref="B86:U86"/>
    <mergeCell ref="B87:C88"/>
    <mergeCell ref="D87:I87"/>
    <mergeCell ref="J87:O87"/>
    <mergeCell ref="P87:U87"/>
    <mergeCell ref="D88:E88"/>
    <mergeCell ref="F88:G88"/>
    <mergeCell ref="H88:I88"/>
    <mergeCell ref="N89:O89"/>
    <mergeCell ref="P89:Q89"/>
    <mergeCell ref="R89:S89"/>
    <mergeCell ref="T89:U89"/>
    <mergeCell ref="B90:C90"/>
    <mergeCell ref="D90:E90"/>
    <mergeCell ref="F90:G90"/>
    <mergeCell ref="H90:I90"/>
    <mergeCell ref="J90:K90"/>
    <mergeCell ref="L90:M90"/>
    <mergeCell ref="B89:C89"/>
    <mergeCell ref="D89:E89"/>
    <mergeCell ref="F89:G89"/>
    <mergeCell ref="H89:I89"/>
    <mergeCell ref="J89:K89"/>
    <mergeCell ref="L89:M89"/>
    <mergeCell ref="N90:O90"/>
    <mergeCell ref="P90:Q90"/>
    <mergeCell ref="R90:S90"/>
    <mergeCell ref="T90:U90"/>
    <mergeCell ref="B91:C91"/>
    <mergeCell ref="D91:E91"/>
    <mergeCell ref="F91:G91"/>
    <mergeCell ref="H91:I91"/>
    <mergeCell ref="J91:K91"/>
    <mergeCell ref="L91:M91"/>
    <mergeCell ref="J101:O101"/>
    <mergeCell ref="R101:U101"/>
    <mergeCell ref="J102:O106"/>
    <mergeCell ref="R102:U106"/>
    <mergeCell ref="B103:G106"/>
    <mergeCell ref="N91:O91"/>
    <mergeCell ref="P91:Q91"/>
    <mergeCell ref="R91:S91"/>
    <mergeCell ref="T91:U91"/>
    <mergeCell ref="P92:S92"/>
    <mergeCell ref="B95:E95"/>
    <mergeCell ref="R35:T35"/>
    <mergeCell ref="O39:Q39"/>
    <mergeCell ref="R39:T39"/>
    <mergeCell ref="B116:G116"/>
    <mergeCell ref="J116:O116"/>
    <mergeCell ref="R116:U116"/>
    <mergeCell ref="B117:G118"/>
    <mergeCell ref="J117:O118"/>
    <mergeCell ref="R117:U118"/>
    <mergeCell ref="J110:O110"/>
    <mergeCell ref="B111:G111"/>
    <mergeCell ref="J111:O111"/>
    <mergeCell ref="R111:U111"/>
    <mergeCell ref="B112:G115"/>
    <mergeCell ref="J112:O115"/>
    <mergeCell ref="R112:U115"/>
    <mergeCell ref="B107:G107"/>
    <mergeCell ref="J107:O107"/>
    <mergeCell ref="R107:U107"/>
    <mergeCell ref="B108:G108"/>
    <mergeCell ref="J108:O108"/>
    <mergeCell ref="R108:U108"/>
    <mergeCell ref="B96:U98"/>
    <mergeCell ref="B101:G101"/>
  </mergeCells>
  <pageMargins left="0.31496062992125984" right="0.31496062992125984" top="0.15748031496062992" bottom="0.15748031496062992" header="0.15748031496062992" footer="0.15748031496062992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topLeftCell="A109"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3" customWidth="1"/>
    <col min="3" max="3" width="15.140625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ht="15.75" customHeight="1">
      <c r="B5" s="1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213">
        <v>500000</v>
      </c>
      <c r="J12" s="206"/>
      <c r="K12" s="206"/>
      <c r="L12" s="206"/>
      <c r="M12" s="206"/>
      <c r="N12" s="44" t="s">
        <v>8</v>
      </c>
      <c r="O12" s="213">
        <v>140524.29999999999</v>
      </c>
      <c r="P12" s="206"/>
      <c r="Q12" s="206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/>
      <c r="J13" s="206"/>
      <c r="K13" s="206"/>
      <c r="L13" s="206"/>
      <c r="M13" s="206"/>
      <c r="N13" s="44" t="s">
        <v>8</v>
      </c>
      <c r="O13" s="209"/>
      <c r="P13" s="206"/>
      <c r="Q13" s="206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281" t="s">
        <v>103</v>
      </c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3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0</v>
      </c>
      <c r="J22" s="225"/>
      <c r="K22" s="224"/>
      <c r="L22" s="223">
        <v>0</v>
      </c>
      <c r="M22" s="225"/>
      <c r="N22" s="224"/>
      <c r="O22" s="223">
        <v>349</v>
      </c>
      <c r="P22" s="225"/>
      <c r="Q22" s="224"/>
      <c r="R22" s="223">
        <v>348.69</v>
      </c>
      <c r="S22" s="225"/>
      <c r="T22" s="224"/>
      <c r="U22" s="60">
        <f>IF(G22=0,0,+R22/G22)</f>
        <v>0.69047524752475242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1395</v>
      </c>
      <c r="J23" s="237"/>
      <c r="K23" s="236"/>
      <c r="L23" s="223">
        <v>1395</v>
      </c>
      <c r="M23" s="237"/>
      <c r="N23" s="236"/>
      <c r="O23" s="223">
        <v>2790</v>
      </c>
      <c r="P23" s="237"/>
      <c r="Q23" s="236"/>
      <c r="R23" s="223">
        <v>2790</v>
      </c>
      <c r="S23" s="237"/>
      <c r="T23" s="236"/>
      <c r="U23" s="60">
        <f>IF(G23=0,0,+R23/G23)</f>
        <v>0.14261616316515871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0</v>
      </c>
      <c r="J24" s="225"/>
      <c r="K24" s="224"/>
      <c r="L24" s="223">
        <v>0</v>
      </c>
      <c r="M24" s="225"/>
      <c r="N24" s="224"/>
      <c r="O24" s="223">
        <v>90</v>
      </c>
      <c r="P24" s="225"/>
      <c r="Q24" s="224"/>
      <c r="R24" s="223">
        <v>90</v>
      </c>
      <c r="S24" s="225"/>
      <c r="T24" s="224"/>
      <c r="U24" s="60">
        <f t="shared" ref="U24:U46" si="0">IF(G24=0,0,+R24/G24)</f>
        <v>0.63829787234042556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360</v>
      </c>
      <c r="J25" s="225"/>
      <c r="K25" s="224"/>
      <c r="L25" s="223">
        <v>360</v>
      </c>
      <c r="M25" s="225"/>
      <c r="N25" s="224"/>
      <c r="O25" s="223">
        <v>720</v>
      </c>
      <c r="P25" s="225"/>
      <c r="Q25" s="224"/>
      <c r="R25" s="223">
        <v>720</v>
      </c>
      <c r="S25" s="225"/>
      <c r="T25" s="224"/>
      <c r="U25" s="60">
        <f t="shared" si="0"/>
        <v>0.13872832369942195</v>
      </c>
    </row>
    <row r="26" spans="2:21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0</v>
      </c>
      <c r="P27" s="225"/>
      <c r="Q27" s="224"/>
      <c r="R27" s="223">
        <v>0</v>
      </c>
      <c r="S27" s="225"/>
      <c r="T27" s="224"/>
      <c r="U27" s="60">
        <f t="shared" si="0"/>
        <v>0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0</v>
      </c>
      <c r="P28" s="225"/>
      <c r="Q28" s="224"/>
      <c r="R28" s="239">
        <v>0</v>
      </c>
      <c r="S28" s="225"/>
      <c r="T28" s="224"/>
      <c r="U28" s="60">
        <f t="shared" si="0"/>
        <v>0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0</v>
      </c>
      <c r="P29" s="225"/>
      <c r="Q29" s="224"/>
      <c r="R29" s="239">
        <v>0</v>
      </c>
      <c r="S29" s="225"/>
      <c r="T29" s="224"/>
      <c r="U29" s="60">
        <f t="shared" si="0"/>
        <v>0</v>
      </c>
    </row>
    <row r="30" spans="2:21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0</v>
      </c>
      <c r="P31" s="225"/>
      <c r="Q31" s="224"/>
      <c r="R31" s="223">
        <v>0</v>
      </c>
      <c r="S31" s="225"/>
      <c r="T31" s="224"/>
      <c r="U31" s="60">
        <f t="shared" si="0"/>
        <v>0</v>
      </c>
    </row>
    <row r="32" spans="2:21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0</v>
      </c>
      <c r="P33" s="225"/>
      <c r="Q33" s="224"/>
      <c r="R33" s="239">
        <v>0</v>
      </c>
      <c r="S33" s="225"/>
      <c r="T33" s="224"/>
      <c r="U33" s="60">
        <f t="shared" ref="U33" si="1">IF(G33=0,0,+R33/G33)</f>
        <v>0</v>
      </c>
    </row>
    <row r="34" spans="2:2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0</v>
      </c>
      <c r="P34" s="225"/>
      <c r="Q34" s="224"/>
      <c r="R34" s="239">
        <v>0</v>
      </c>
      <c r="S34" s="225"/>
      <c r="T34" s="224"/>
      <c r="U34" s="60">
        <f t="shared" si="0"/>
        <v>0</v>
      </c>
    </row>
    <row r="35" spans="2:21" s="35" customFormat="1" ht="15" customHeigh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0</v>
      </c>
      <c r="P35" s="225"/>
      <c r="Q35" s="224"/>
      <c r="R35" s="223">
        <v>0</v>
      </c>
      <c r="S35" s="225"/>
      <c r="T35" s="224"/>
      <c r="U35" s="60">
        <f t="shared" ref="U35" si="2">IF(G35=0,0,+R35/G35)</f>
        <v>0</v>
      </c>
    </row>
    <row r="36" spans="2:21">
      <c r="B36" s="23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</row>
    <row r="37" spans="2:21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0</v>
      </c>
      <c r="P37" s="225"/>
      <c r="Q37" s="224"/>
      <c r="R37" s="239">
        <v>0</v>
      </c>
      <c r="S37" s="225"/>
      <c r="T37" s="224"/>
      <c r="U37" s="60">
        <f t="shared" ref="U37:U39" si="3">IF(G37=0,0,+R37/G37)</f>
        <v>0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0</v>
      </c>
      <c r="P38" s="225"/>
      <c r="Q38" s="224"/>
      <c r="R38" s="239">
        <v>0</v>
      </c>
      <c r="S38" s="225"/>
      <c r="T38" s="224"/>
      <c r="U38" s="60">
        <f t="shared" si="3"/>
        <v>0</v>
      </c>
    </row>
    <row r="39" spans="2:21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0</v>
      </c>
      <c r="P39" s="225"/>
      <c r="Q39" s="224"/>
      <c r="R39" s="223">
        <v>0</v>
      </c>
      <c r="S39" s="225"/>
      <c r="T39" s="224"/>
      <c r="U39" s="60">
        <f t="shared" si="3"/>
        <v>0</v>
      </c>
    </row>
    <row r="40" spans="2:21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0</v>
      </c>
      <c r="P41" s="225"/>
      <c r="Q41" s="224"/>
      <c r="R41" s="223">
        <v>0</v>
      </c>
      <c r="S41" s="225"/>
      <c r="T41" s="224"/>
      <c r="U41" s="60">
        <f t="shared" si="0"/>
        <v>0</v>
      </c>
    </row>
    <row r="42" spans="2:21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2</v>
      </c>
      <c r="P43" s="225"/>
      <c r="Q43" s="224"/>
      <c r="R43" s="223">
        <v>2</v>
      </c>
      <c r="S43" s="225"/>
      <c r="T43" s="224"/>
      <c r="U43" s="60">
        <f t="shared" si="0"/>
        <v>0.16666666666666666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0</v>
      </c>
      <c r="J44" s="225"/>
      <c r="K44" s="224"/>
      <c r="L44" s="223">
        <v>0</v>
      </c>
      <c r="M44" s="225"/>
      <c r="N44" s="224"/>
      <c r="O44" s="223">
        <v>1</v>
      </c>
      <c r="P44" s="225"/>
      <c r="Q44" s="224"/>
      <c r="R44" s="223">
        <v>1</v>
      </c>
      <c r="S44" s="225"/>
      <c r="T44" s="224"/>
      <c r="U44" s="60">
        <f t="shared" si="0"/>
        <v>0.2</v>
      </c>
    </row>
    <row r="45" spans="2:21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9">
        <v>0</v>
      </c>
      <c r="P55" s="2">
        <v>0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144">
        <v>0</v>
      </c>
      <c r="K56" s="141"/>
      <c r="L56" s="144">
        <v>27785.26</v>
      </c>
      <c r="M56" s="144">
        <v>0</v>
      </c>
      <c r="N56" s="142"/>
      <c r="O56" s="143">
        <v>40880</v>
      </c>
      <c r="P56" s="3">
        <v>0</v>
      </c>
      <c r="Q56" s="7"/>
      <c r="R56" s="3">
        <v>39796.06</v>
      </c>
      <c r="S56" s="3">
        <v>0</v>
      </c>
      <c r="T56" s="14"/>
      <c r="U56" s="60">
        <f t="shared" ref="U56:U84" si="4">IF(G56=0,0,(+R56+S56)/G56)</f>
        <v>0.16224747227658184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43">
        <v>0</v>
      </c>
      <c r="J57" s="144">
        <v>0</v>
      </c>
      <c r="K57" s="141"/>
      <c r="L57" s="144">
        <v>0</v>
      </c>
      <c r="M57" s="144">
        <v>0</v>
      </c>
      <c r="N57" s="142"/>
      <c r="O57" s="143">
        <v>0</v>
      </c>
      <c r="P57" s="3">
        <v>0</v>
      </c>
      <c r="Q57" s="7"/>
      <c r="R57" s="3">
        <v>0</v>
      </c>
      <c r="S57" s="3">
        <v>0</v>
      </c>
      <c r="T57" s="14"/>
      <c r="U57" s="60">
        <f t="shared" si="4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0">
        <v>0</v>
      </c>
      <c r="J58" s="3">
        <v>0</v>
      </c>
      <c r="K58" s="7"/>
      <c r="L58" s="3">
        <v>0</v>
      </c>
      <c r="M58" s="3">
        <v>0</v>
      </c>
      <c r="N58" s="14"/>
      <c r="O58" s="10">
        <v>0</v>
      </c>
      <c r="P58" s="3">
        <v>0</v>
      </c>
      <c r="Q58" s="7"/>
      <c r="R58" s="3">
        <v>0</v>
      </c>
      <c r="S58" s="3">
        <v>0</v>
      </c>
      <c r="T58" s="14"/>
      <c r="U58" s="60">
        <f t="shared" si="4"/>
        <v>0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10">
        <v>0</v>
      </c>
      <c r="P59" s="3">
        <v>0</v>
      </c>
      <c r="Q59" s="7"/>
      <c r="R59" s="3">
        <v>0</v>
      </c>
      <c r="S59" s="3">
        <v>0</v>
      </c>
      <c r="T59" s="14"/>
      <c r="U59" s="60">
        <f t="shared" si="4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0">
        <v>0</v>
      </c>
      <c r="J60" s="3">
        <v>0</v>
      </c>
      <c r="K60" s="7"/>
      <c r="L60" s="3">
        <v>0</v>
      </c>
      <c r="M60" s="3">
        <v>0</v>
      </c>
      <c r="N60" s="14"/>
      <c r="O60" s="10">
        <v>0</v>
      </c>
      <c r="P60" s="3">
        <v>0</v>
      </c>
      <c r="Q60" s="7"/>
      <c r="R60" s="3">
        <v>0</v>
      </c>
      <c r="S60" s="3">
        <v>0</v>
      </c>
      <c r="T60" s="14"/>
      <c r="U60" s="60">
        <f t="shared" si="4"/>
        <v>0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11">
        <v>0</v>
      </c>
      <c r="J61" s="4">
        <v>0</v>
      </c>
      <c r="K61" s="8"/>
      <c r="L61" s="4">
        <v>0</v>
      </c>
      <c r="M61" s="4">
        <v>0</v>
      </c>
      <c r="N61" s="15"/>
      <c r="O61" s="11">
        <v>0</v>
      </c>
      <c r="P61" s="4">
        <v>0</v>
      </c>
      <c r="Q61" s="8"/>
      <c r="R61" s="4">
        <v>0</v>
      </c>
      <c r="S61" s="4">
        <v>0</v>
      </c>
      <c r="T61" s="15"/>
      <c r="U61" s="60">
        <f t="shared" si="4"/>
        <v>0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12">
        <v>0</v>
      </c>
      <c r="P63" s="5">
        <v>0</v>
      </c>
      <c r="Q63" s="42"/>
      <c r="R63" s="5">
        <v>0</v>
      </c>
      <c r="S63" s="5">
        <v>0</v>
      </c>
      <c r="T63" s="43"/>
      <c r="U63" s="60">
        <f t="shared" si="4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64"/>
    </row>
    <row r="65" spans="2:21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12">
        <v>0</v>
      </c>
      <c r="P65" s="5">
        <v>0</v>
      </c>
      <c r="Q65" s="42"/>
      <c r="R65" s="5">
        <v>0</v>
      </c>
      <c r="S65" s="5">
        <v>0</v>
      </c>
      <c r="T65" s="43"/>
      <c r="U65" s="65">
        <f t="shared" si="4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64"/>
    </row>
    <row r="67" spans="2:21">
      <c r="B67" s="253" t="s">
        <v>60</v>
      </c>
      <c r="C67" s="218"/>
      <c r="D67" s="218"/>
      <c r="E67" s="218"/>
      <c r="F67" s="219"/>
      <c r="G67" s="254">
        <v>2000</v>
      </c>
      <c r="H67" s="219"/>
      <c r="I67" s="9">
        <v>0</v>
      </c>
      <c r="J67" s="2">
        <v>0</v>
      </c>
      <c r="K67" s="6"/>
      <c r="L67" s="2">
        <v>0</v>
      </c>
      <c r="M67" s="2">
        <v>0</v>
      </c>
      <c r="N67" s="13"/>
      <c r="O67" s="9">
        <v>0</v>
      </c>
      <c r="P67" s="2">
        <v>0</v>
      </c>
      <c r="Q67" s="6"/>
      <c r="R67" s="2">
        <v>0</v>
      </c>
      <c r="S67" s="2">
        <v>0</v>
      </c>
      <c r="T67" s="13"/>
      <c r="U67" s="66">
        <f t="shared" si="4"/>
        <v>0</v>
      </c>
    </row>
    <row r="68" spans="2:21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11">
        <v>0</v>
      </c>
      <c r="J68" s="4">
        <v>0</v>
      </c>
      <c r="K68" s="8"/>
      <c r="L68" s="4">
        <v>0</v>
      </c>
      <c r="M68" s="4">
        <v>0</v>
      </c>
      <c r="N68" s="15"/>
      <c r="O68" s="11">
        <v>0</v>
      </c>
      <c r="P68" s="4">
        <v>0</v>
      </c>
      <c r="Q68" s="8"/>
      <c r="R68" s="4">
        <v>0</v>
      </c>
      <c r="S68" s="4">
        <v>0</v>
      </c>
      <c r="T68" s="15"/>
      <c r="U68" s="65">
        <f t="shared" si="4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4"/>
    </row>
    <row r="70" spans="2:21">
      <c r="B70" s="253" t="s">
        <v>62</v>
      </c>
      <c r="C70" s="218"/>
      <c r="D70" s="218"/>
      <c r="E70" s="218"/>
      <c r="F70" s="219"/>
      <c r="G70" s="254">
        <v>2000</v>
      </c>
      <c r="H70" s="219"/>
      <c r="I70" s="177">
        <v>0</v>
      </c>
      <c r="J70" s="178">
        <v>1000</v>
      </c>
      <c r="K70" s="6"/>
      <c r="L70" s="2">
        <v>0</v>
      </c>
      <c r="M70" s="2">
        <v>0</v>
      </c>
      <c r="N70" s="13"/>
      <c r="O70" s="9">
        <v>0</v>
      </c>
      <c r="P70" s="2">
        <v>1000</v>
      </c>
      <c r="Q70" s="6"/>
      <c r="R70" s="2">
        <v>0</v>
      </c>
      <c r="S70" s="2">
        <v>0</v>
      </c>
      <c r="T70" s="13"/>
      <c r="U70" s="66">
        <f t="shared" si="4"/>
        <v>0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43">
        <v>0</v>
      </c>
      <c r="J71" s="144">
        <v>0</v>
      </c>
      <c r="K71" s="7"/>
      <c r="L71" s="3">
        <v>0</v>
      </c>
      <c r="M71" s="3">
        <v>0</v>
      </c>
      <c r="N71" s="14"/>
      <c r="O71" s="10">
        <v>0</v>
      </c>
      <c r="P71" s="3">
        <v>0</v>
      </c>
      <c r="Q71" s="7"/>
      <c r="R71" s="3">
        <v>0</v>
      </c>
      <c r="S71" s="3">
        <v>0</v>
      </c>
      <c r="T71" s="14"/>
      <c r="U71" s="60">
        <f t="shared" si="4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43">
        <v>0</v>
      </c>
      <c r="J72" s="144">
        <v>0</v>
      </c>
      <c r="K72" s="7"/>
      <c r="L72" s="3">
        <v>0</v>
      </c>
      <c r="M72" s="3">
        <v>0</v>
      </c>
      <c r="N72" s="14"/>
      <c r="O72" s="10">
        <v>0</v>
      </c>
      <c r="P72" s="3">
        <v>0</v>
      </c>
      <c r="Q72" s="7"/>
      <c r="R72" s="3">
        <v>0</v>
      </c>
      <c r="S72" s="3">
        <v>0</v>
      </c>
      <c r="T72" s="14"/>
      <c r="U72" s="60">
        <f t="shared" si="4"/>
        <v>0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43">
        <v>0</v>
      </c>
      <c r="J73" s="144">
        <v>3500</v>
      </c>
      <c r="K73" s="7"/>
      <c r="L73" s="3">
        <v>0</v>
      </c>
      <c r="M73" s="3">
        <v>0</v>
      </c>
      <c r="N73" s="14"/>
      <c r="O73" s="10">
        <v>0</v>
      </c>
      <c r="P73" s="3">
        <v>7000</v>
      </c>
      <c r="Q73" s="7"/>
      <c r="R73" s="3">
        <v>0</v>
      </c>
      <c r="S73" s="3">
        <v>0</v>
      </c>
      <c r="T73" s="14"/>
      <c r="U73" s="60">
        <f t="shared" si="4"/>
        <v>0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43">
        <v>6864</v>
      </c>
      <c r="J74" s="144">
        <v>0</v>
      </c>
      <c r="K74" s="7"/>
      <c r="L74" s="3">
        <v>7818.53</v>
      </c>
      <c r="M74" s="3">
        <v>0</v>
      </c>
      <c r="N74" s="14"/>
      <c r="O74" s="10">
        <v>13728</v>
      </c>
      <c r="P74" s="3">
        <v>0</v>
      </c>
      <c r="Q74" s="7"/>
      <c r="R74" s="3">
        <v>13197.51</v>
      </c>
      <c r="S74" s="3">
        <v>0</v>
      </c>
      <c r="T74" s="14"/>
      <c r="U74" s="60">
        <f t="shared" si="4"/>
        <v>0.64090472027972034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43">
        <v>0</v>
      </c>
      <c r="J75" s="144">
        <v>200</v>
      </c>
      <c r="K75" s="7"/>
      <c r="L75" s="3">
        <v>0</v>
      </c>
      <c r="M75" s="3">
        <v>34.799999999999997</v>
      </c>
      <c r="N75" s="14"/>
      <c r="O75" s="10">
        <v>0</v>
      </c>
      <c r="P75" s="3">
        <v>400</v>
      </c>
      <c r="Q75" s="7"/>
      <c r="R75" s="3">
        <v>0</v>
      </c>
      <c r="S75" s="3">
        <v>69.599999999999994</v>
      </c>
      <c r="T75" s="14"/>
      <c r="U75" s="60">
        <f t="shared" si="4"/>
        <v>2.8999999999999998E-2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76">
        <v>0</v>
      </c>
      <c r="J76" s="150">
        <v>500</v>
      </c>
      <c r="K76" s="8"/>
      <c r="L76" s="4">
        <v>0</v>
      </c>
      <c r="M76" s="4">
        <v>0</v>
      </c>
      <c r="N76" s="15"/>
      <c r="O76" s="11">
        <v>0</v>
      </c>
      <c r="P76" s="4">
        <v>1000</v>
      </c>
      <c r="Q76" s="8"/>
      <c r="R76" s="4">
        <v>0</v>
      </c>
      <c r="S76" s="4">
        <v>0</v>
      </c>
      <c r="T76" s="15"/>
      <c r="U76" s="65">
        <f t="shared" si="4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9">
        <v>0</v>
      </c>
      <c r="P78" s="2">
        <v>0</v>
      </c>
      <c r="Q78" s="6"/>
      <c r="R78" s="2">
        <v>0</v>
      </c>
      <c r="S78" s="2">
        <v>0</v>
      </c>
      <c r="T78" s="13"/>
      <c r="U78" s="66">
        <f t="shared" si="4"/>
        <v>0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10">
        <v>0</v>
      </c>
      <c r="P79" s="3">
        <v>0</v>
      </c>
      <c r="Q79" s="7"/>
      <c r="R79" s="3">
        <v>0</v>
      </c>
      <c r="S79" s="3">
        <v>0</v>
      </c>
      <c r="T79" s="14"/>
      <c r="U79" s="60">
        <f t="shared" si="4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0</v>
      </c>
      <c r="M80" s="3">
        <v>0</v>
      </c>
      <c r="N80" s="14"/>
      <c r="O80" s="10">
        <v>0</v>
      </c>
      <c r="P80" s="3">
        <v>0</v>
      </c>
      <c r="Q80" s="7"/>
      <c r="R80" s="3">
        <v>0</v>
      </c>
      <c r="S80" s="3">
        <v>0</v>
      </c>
      <c r="T80" s="14"/>
      <c r="U80" s="60">
        <f t="shared" si="4"/>
        <v>0</v>
      </c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10">
        <v>0</v>
      </c>
      <c r="P81" s="3">
        <v>0</v>
      </c>
      <c r="Q81" s="7"/>
      <c r="R81" s="3">
        <v>0</v>
      </c>
      <c r="S81" s="3">
        <v>0</v>
      </c>
      <c r="T81" s="14"/>
      <c r="U81" s="60">
        <f t="shared" si="4"/>
        <v>0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10">
        <v>0</v>
      </c>
      <c r="P82" s="3">
        <v>0</v>
      </c>
      <c r="Q82" s="7"/>
      <c r="R82" s="3">
        <v>0</v>
      </c>
      <c r="S82" s="3">
        <v>0</v>
      </c>
      <c r="T82" s="14"/>
      <c r="U82" s="60">
        <f t="shared" si="4"/>
        <v>0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11">
        <v>0</v>
      </c>
      <c r="P83" s="4">
        <v>0</v>
      </c>
      <c r="Q83" s="8"/>
      <c r="R83" s="4">
        <v>0</v>
      </c>
      <c r="S83" s="4">
        <v>0</v>
      </c>
      <c r="T83" s="15"/>
      <c r="U83" s="65">
        <f t="shared" si="4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27304</v>
      </c>
      <c r="J84" s="12">
        <f>SUM(J55:J83)</f>
        <v>5200</v>
      </c>
      <c r="K84" s="12">
        <f>SUM(K55:K83)</f>
        <v>0</v>
      </c>
      <c r="L84" s="12">
        <f>SUM(L55:L83)</f>
        <v>35603.79</v>
      </c>
      <c r="M84" s="12">
        <f>SUM(M55:M83)</f>
        <v>34.799999999999997</v>
      </c>
      <c r="N84" s="42"/>
      <c r="O84" s="12">
        <f t="shared" ref="O84:T84" si="5">SUM(O55:O83)</f>
        <v>54608</v>
      </c>
      <c r="P84" s="12">
        <f t="shared" si="5"/>
        <v>9400</v>
      </c>
      <c r="Q84" s="12">
        <f t="shared" si="5"/>
        <v>0</v>
      </c>
      <c r="R84" s="12">
        <f t="shared" si="5"/>
        <v>52993.57</v>
      </c>
      <c r="S84" s="12">
        <f t="shared" si="5"/>
        <v>69.599999999999994</v>
      </c>
      <c r="T84" s="12">
        <f t="shared" si="5"/>
        <v>0</v>
      </c>
      <c r="U84" s="65">
        <f t="shared" si="4"/>
        <v>8.28433363105818E-2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35603.79</v>
      </c>
      <c r="K89" s="231"/>
      <c r="L89" s="259">
        <v>34.799999999999997</v>
      </c>
      <c r="M89" s="231"/>
      <c r="N89" s="259"/>
      <c r="O89" s="231"/>
      <c r="P89" s="259">
        <v>52993.57</v>
      </c>
      <c r="Q89" s="231"/>
      <c r="R89" s="259">
        <v>69.599999999999994</v>
      </c>
      <c r="S89" s="231"/>
      <c r="T89" s="259"/>
      <c r="U89" s="231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0</v>
      </c>
      <c r="K90" s="231"/>
      <c r="L90" s="259">
        <v>0</v>
      </c>
      <c r="M90" s="231"/>
      <c r="N90" s="259"/>
      <c r="O90" s="231"/>
      <c r="P90" s="259">
        <v>0</v>
      </c>
      <c r="Q90" s="231"/>
      <c r="R90" s="259">
        <v>0</v>
      </c>
      <c r="S90" s="231"/>
      <c r="T90" s="259"/>
      <c r="U90" s="231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35603.79</v>
      </c>
      <c r="K91" s="231"/>
      <c r="L91" s="259">
        <f>SUM(L89,L90)</f>
        <v>34.799999999999997</v>
      </c>
      <c r="M91" s="231"/>
      <c r="N91" s="259"/>
      <c r="O91" s="231"/>
      <c r="P91" s="259">
        <f>SUM(P89,P90)</f>
        <v>52993.57</v>
      </c>
      <c r="Q91" s="231"/>
      <c r="R91" s="259">
        <f>SUM(R89,R90)</f>
        <v>69.599999999999994</v>
      </c>
      <c r="S91" s="231"/>
      <c r="T91" s="259"/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04">
    <mergeCell ref="B4:U4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3:D43"/>
    <mergeCell ref="E43:F43"/>
    <mergeCell ref="G43:H43"/>
    <mergeCell ref="I43:K43"/>
    <mergeCell ref="L43:N43"/>
    <mergeCell ref="O43:Q43"/>
    <mergeCell ref="R43:T43"/>
    <mergeCell ref="R44:T44"/>
    <mergeCell ref="B45:D45"/>
    <mergeCell ref="B40:D40"/>
    <mergeCell ref="B41:D41"/>
    <mergeCell ref="E41:F41"/>
    <mergeCell ref="G41:H41"/>
    <mergeCell ref="I41:K41"/>
    <mergeCell ref="L41:N41"/>
    <mergeCell ref="O41:Q41"/>
    <mergeCell ref="R41:T41"/>
    <mergeCell ref="B42:D42"/>
    <mergeCell ref="R38:T38"/>
    <mergeCell ref="B38:D38"/>
    <mergeCell ref="E38:F38"/>
    <mergeCell ref="G38:H38"/>
    <mergeCell ref="I38:K38"/>
    <mergeCell ref="L38:N38"/>
    <mergeCell ref="O38:Q38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4" customWidth="1"/>
    <col min="3" max="3" width="14.42578125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ht="15.75" customHeight="1">
      <c r="B5" s="1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213">
        <v>500000</v>
      </c>
      <c r="J12" s="206"/>
      <c r="K12" s="206"/>
      <c r="L12" s="206"/>
      <c r="M12" s="206"/>
      <c r="N12" s="44" t="s">
        <v>8</v>
      </c>
      <c r="O12" s="213">
        <v>140524.29999999999</v>
      </c>
      <c r="P12" s="206"/>
      <c r="Q12" s="206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/>
      <c r="J13" s="206"/>
      <c r="K13" s="206"/>
      <c r="L13" s="206"/>
      <c r="M13" s="206"/>
      <c r="N13" s="44" t="s">
        <v>8</v>
      </c>
      <c r="O13" s="209"/>
      <c r="P13" s="206"/>
      <c r="Q13" s="206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210" t="s">
        <v>106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0</v>
      </c>
      <c r="J22" s="225"/>
      <c r="K22" s="224"/>
      <c r="L22" s="223">
        <v>0</v>
      </c>
      <c r="M22" s="225"/>
      <c r="N22" s="224"/>
      <c r="O22" s="223">
        <v>349</v>
      </c>
      <c r="P22" s="225"/>
      <c r="Q22" s="224"/>
      <c r="R22" s="223">
        <v>348.69</v>
      </c>
      <c r="S22" s="225"/>
      <c r="T22" s="224"/>
      <c r="U22" s="60">
        <f>IF(G22=0,0,+R22/G22)</f>
        <v>0.69047524752475242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1395</v>
      </c>
      <c r="J23" s="237"/>
      <c r="K23" s="236"/>
      <c r="L23" s="223">
        <v>1395</v>
      </c>
      <c r="M23" s="237"/>
      <c r="N23" s="236"/>
      <c r="O23" s="223">
        <v>4185</v>
      </c>
      <c r="P23" s="237"/>
      <c r="Q23" s="236"/>
      <c r="R23" s="223">
        <v>4185</v>
      </c>
      <c r="S23" s="237"/>
      <c r="T23" s="236"/>
      <c r="U23" s="60">
        <f>IF(G23=0,0,+R23/G23)</f>
        <v>0.21392424474773808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0</v>
      </c>
      <c r="J24" s="225"/>
      <c r="K24" s="224"/>
      <c r="L24" s="223">
        <v>0</v>
      </c>
      <c r="M24" s="225"/>
      <c r="N24" s="224"/>
      <c r="O24" s="223">
        <v>90</v>
      </c>
      <c r="P24" s="225"/>
      <c r="Q24" s="224"/>
      <c r="R24" s="223">
        <v>90</v>
      </c>
      <c r="S24" s="225"/>
      <c r="T24" s="224"/>
      <c r="U24" s="60">
        <f t="shared" ref="U24:U46" si="0">IF(G24=0,0,+R24/G24)</f>
        <v>0.63829787234042556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360</v>
      </c>
      <c r="J25" s="225"/>
      <c r="K25" s="224"/>
      <c r="L25" s="223">
        <v>360</v>
      </c>
      <c r="M25" s="225"/>
      <c r="N25" s="224"/>
      <c r="O25" s="223">
        <v>1080</v>
      </c>
      <c r="P25" s="225"/>
      <c r="Q25" s="224"/>
      <c r="R25" s="223">
        <v>1080</v>
      </c>
      <c r="S25" s="225"/>
      <c r="T25" s="224"/>
      <c r="U25" s="60">
        <f t="shared" si="0"/>
        <v>0.20809248554913296</v>
      </c>
    </row>
    <row r="26" spans="2:21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0</v>
      </c>
      <c r="P27" s="225"/>
      <c r="Q27" s="224"/>
      <c r="R27" s="223">
        <v>0</v>
      </c>
      <c r="S27" s="225"/>
      <c r="T27" s="224"/>
      <c r="U27" s="60">
        <f t="shared" si="0"/>
        <v>0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0</v>
      </c>
      <c r="P28" s="225"/>
      <c r="Q28" s="224"/>
      <c r="R28" s="239">
        <v>0</v>
      </c>
      <c r="S28" s="225"/>
      <c r="T28" s="224"/>
      <c r="U28" s="60">
        <f t="shared" si="0"/>
        <v>0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0</v>
      </c>
      <c r="P29" s="225"/>
      <c r="Q29" s="224"/>
      <c r="R29" s="239">
        <v>0</v>
      </c>
      <c r="S29" s="225"/>
      <c r="T29" s="224"/>
      <c r="U29" s="60">
        <f t="shared" si="0"/>
        <v>0</v>
      </c>
    </row>
    <row r="30" spans="2:21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0</v>
      </c>
      <c r="P31" s="225"/>
      <c r="Q31" s="224"/>
      <c r="R31" s="223">
        <v>0</v>
      </c>
      <c r="S31" s="225"/>
      <c r="T31" s="224"/>
      <c r="U31" s="60">
        <f t="shared" si="0"/>
        <v>0</v>
      </c>
    </row>
    <row r="32" spans="2:21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0</v>
      </c>
      <c r="P33" s="225"/>
      <c r="Q33" s="224"/>
      <c r="R33" s="239">
        <v>0</v>
      </c>
      <c r="S33" s="225"/>
      <c r="T33" s="224"/>
      <c r="U33" s="60">
        <f t="shared" ref="U33" si="1">IF(G33=0,0,+R33/G33)</f>
        <v>0</v>
      </c>
    </row>
    <row r="34" spans="2:21" ht="15" customHeight="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0</v>
      </c>
      <c r="P34" s="225"/>
      <c r="Q34" s="224"/>
      <c r="R34" s="239">
        <v>0</v>
      </c>
      <c r="S34" s="225"/>
      <c r="T34" s="224"/>
      <c r="U34" s="60">
        <f t="shared" ref="U34" si="2">IF(G34=0,0,+R34/G34)</f>
        <v>0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0</v>
      </c>
      <c r="P35" s="225"/>
      <c r="Q35" s="224"/>
      <c r="R35" s="223">
        <v>0</v>
      </c>
      <c r="S35" s="225"/>
      <c r="T35" s="224"/>
      <c r="U35" s="60">
        <f t="shared" ref="U35" si="3">IF(G35=0,0,+R35/G35)</f>
        <v>0</v>
      </c>
    </row>
    <row r="36" spans="2:21">
      <c r="B36" s="23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</row>
    <row r="37" spans="2:21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0</v>
      </c>
      <c r="P37" s="225"/>
      <c r="Q37" s="224"/>
      <c r="R37" s="239">
        <v>0</v>
      </c>
      <c r="S37" s="225"/>
      <c r="T37" s="224"/>
      <c r="U37" s="60">
        <f t="shared" ref="U37:U39" si="4">IF(G37=0,0,+R37/G37)</f>
        <v>0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0</v>
      </c>
      <c r="P38" s="225"/>
      <c r="Q38" s="224"/>
      <c r="R38" s="239">
        <v>0</v>
      </c>
      <c r="S38" s="225"/>
      <c r="T38" s="224"/>
      <c r="U38" s="60">
        <f t="shared" si="4"/>
        <v>0</v>
      </c>
    </row>
    <row r="39" spans="2:21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0</v>
      </c>
      <c r="P39" s="225"/>
      <c r="Q39" s="224"/>
      <c r="R39" s="223">
        <v>0</v>
      </c>
      <c r="S39" s="225"/>
      <c r="T39" s="224"/>
      <c r="U39" s="60">
        <f t="shared" si="4"/>
        <v>0</v>
      </c>
    </row>
    <row r="40" spans="2:21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0</v>
      </c>
      <c r="P41" s="225"/>
      <c r="Q41" s="224"/>
      <c r="R41" s="223">
        <v>0</v>
      </c>
      <c r="S41" s="225"/>
      <c r="T41" s="224"/>
      <c r="U41" s="60">
        <f t="shared" si="0"/>
        <v>0</v>
      </c>
    </row>
    <row r="42" spans="2:21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3</v>
      </c>
      <c r="P43" s="225"/>
      <c r="Q43" s="224"/>
      <c r="R43" s="223">
        <v>3</v>
      </c>
      <c r="S43" s="225"/>
      <c r="T43" s="224"/>
      <c r="U43" s="60">
        <f t="shared" si="0"/>
        <v>0.25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0</v>
      </c>
      <c r="J44" s="225"/>
      <c r="K44" s="224"/>
      <c r="L44" s="223">
        <v>0</v>
      </c>
      <c r="M44" s="225"/>
      <c r="N44" s="224"/>
      <c r="O44" s="223">
        <v>1</v>
      </c>
      <c r="P44" s="225"/>
      <c r="Q44" s="224"/>
      <c r="R44" s="223">
        <v>1</v>
      </c>
      <c r="S44" s="225"/>
      <c r="T44" s="224"/>
      <c r="U44" s="60">
        <f t="shared" si="0"/>
        <v>0.2</v>
      </c>
    </row>
    <row r="45" spans="2:21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9">
        <v>0</v>
      </c>
      <c r="P55" s="2">
        <v>0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3">
        <v>0</v>
      </c>
      <c r="K56" s="7"/>
      <c r="L56" s="3">
        <v>13601.71</v>
      </c>
      <c r="M56" s="3">
        <v>0</v>
      </c>
      <c r="N56" s="14"/>
      <c r="O56" s="10">
        <v>61320</v>
      </c>
      <c r="P56" s="3">
        <v>0</v>
      </c>
      <c r="Q56" s="7"/>
      <c r="R56" s="3">
        <v>53397.77</v>
      </c>
      <c r="S56" s="3">
        <v>0</v>
      </c>
      <c r="T56" s="14"/>
      <c r="U56" s="60">
        <f t="shared" ref="U56:U84" si="5">IF(G56=0,0,(+R56+S56)/G56)</f>
        <v>0.21770128016960208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43">
        <v>0</v>
      </c>
      <c r="J57" s="3">
        <v>0</v>
      </c>
      <c r="K57" s="7"/>
      <c r="L57" s="3">
        <v>0</v>
      </c>
      <c r="M57" s="3">
        <v>0</v>
      </c>
      <c r="N57" s="14"/>
      <c r="O57" s="10">
        <v>0</v>
      </c>
      <c r="P57" s="3">
        <v>0</v>
      </c>
      <c r="Q57" s="7"/>
      <c r="R57" s="3">
        <v>0</v>
      </c>
      <c r="S57" s="3">
        <v>0</v>
      </c>
      <c r="T57" s="14"/>
      <c r="U57" s="60">
        <f t="shared" si="5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43">
        <v>0</v>
      </c>
      <c r="J58" s="3">
        <v>0</v>
      </c>
      <c r="K58" s="7"/>
      <c r="L58" s="3">
        <v>0</v>
      </c>
      <c r="M58" s="3">
        <v>0</v>
      </c>
      <c r="N58" s="14"/>
      <c r="O58" s="10">
        <v>0</v>
      </c>
      <c r="P58" s="3">
        <v>0</v>
      </c>
      <c r="Q58" s="7"/>
      <c r="R58" s="3">
        <v>0</v>
      </c>
      <c r="S58" s="3">
        <v>0</v>
      </c>
      <c r="T58" s="14"/>
      <c r="U58" s="60">
        <f t="shared" si="5"/>
        <v>0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43">
        <v>0</v>
      </c>
      <c r="J59" s="3">
        <v>0</v>
      </c>
      <c r="K59" s="7"/>
      <c r="L59" s="3">
        <v>0</v>
      </c>
      <c r="M59" s="3">
        <v>0</v>
      </c>
      <c r="N59" s="14"/>
      <c r="O59" s="10">
        <v>0</v>
      </c>
      <c r="P59" s="3">
        <v>0</v>
      </c>
      <c r="Q59" s="7"/>
      <c r="R59" s="3">
        <v>0</v>
      </c>
      <c r="S59" s="3">
        <v>0</v>
      </c>
      <c r="T59" s="14"/>
      <c r="U59" s="60">
        <f t="shared" si="5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43">
        <v>3500</v>
      </c>
      <c r="J60" s="3">
        <v>0</v>
      </c>
      <c r="K60" s="7"/>
      <c r="L60" s="3">
        <v>0</v>
      </c>
      <c r="M60" s="3">
        <v>0</v>
      </c>
      <c r="N60" s="14"/>
      <c r="O60" s="10">
        <v>3500</v>
      </c>
      <c r="P60" s="3">
        <v>0</v>
      </c>
      <c r="Q60" s="7"/>
      <c r="R60" s="3">
        <v>0</v>
      </c>
      <c r="S60" s="3">
        <v>0</v>
      </c>
      <c r="T60" s="14"/>
      <c r="U60" s="60">
        <f t="shared" si="5"/>
        <v>0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11">
        <v>0</v>
      </c>
      <c r="J61" s="4">
        <v>0</v>
      </c>
      <c r="K61" s="8"/>
      <c r="L61" s="4">
        <v>0</v>
      </c>
      <c r="M61" s="4">
        <v>0</v>
      </c>
      <c r="N61" s="15"/>
      <c r="O61" s="11">
        <v>0</v>
      </c>
      <c r="P61" s="4">
        <v>0</v>
      </c>
      <c r="Q61" s="8"/>
      <c r="R61" s="4">
        <v>0</v>
      </c>
      <c r="S61" s="4">
        <v>0</v>
      </c>
      <c r="T61" s="15"/>
      <c r="U61" s="60">
        <f t="shared" si="5"/>
        <v>0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12">
        <v>0</v>
      </c>
      <c r="P63" s="5">
        <v>0</v>
      </c>
      <c r="Q63" s="42"/>
      <c r="R63" s="5">
        <v>0</v>
      </c>
      <c r="S63" s="5">
        <v>0</v>
      </c>
      <c r="T63" s="43"/>
      <c r="U63" s="60">
        <f t="shared" si="5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64"/>
    </row>
    <row r="65" spans="2:21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12">
        <v>0</v>
      </c>
      <c r="P65" s="5">
        <v>0</v>
      </c>
      <c r="Q65" s="42"/>
      <c r="R65" s="5">
        <v>0</v>
      </c>
      <c r="S65" s="5">
        <v>0</v>
      </c>
      <c r="T65" s="43"/>
      <c r="U65" s="65">
        <f t="shared" si="5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64"/>
    </row>
    <row r="67" spans="2:21">
      <c r="B67" s="253" t="s">
        <v>60</v>
      </c>
      <c r="C67" s="218"/>
      <c r="D67" s="218"/>
      <c r="E67" s="218"/>
      <c r="F67" s="219"/>
      <c r="G67" s="254">
        <v>2000</v>
      </c>
      <c r="H67" s="219"/>
      <c r="I67" s="9">
        <v>0</v>
      </c>
      <c r="J67" s="2">
        <v>0</v>
      </c>
      <c r="K67" s="6"/>
      <c r="L67" s="2">
        <v>0</v>
      </c>
      <c r="M67" s="2">
        <v>0</v>
      </c>
      <c r="N67" s="13"/>
      <c r="O67" s="9">
        <v>0</v>
      </c>
      <c r="P67" s="2">
        <v>0</v>
      </c>
      <c r="Q67" s="6"/>
      <c r="R67" s="2">
        <v>0</v>
      </c>
      <c r="S67" s="2">
        <v>0</v>
      </c>
      <c r="T67" s="13"/>
      <c r="U67" s="66">
        <f t="shared" si="5"/>
        <v>0</v>
      </c>
    </row>
    <row r="68" spans="2:21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11">
        <v>0</v>
      </c>
      <c r="J68" s="4">
        <v>0</v>
      </c>
      <c r="K68" s="8"/>
      <c r="L68" s="4">
        <v>0</v>
      </c>
      <c r="M68" s="4">
        <v>0</v>
      </c>
      <c r="N68" s="15"/>
      <c r="O68" s="11">
        <v>0</v>
      </c>
      <c r="P68" s="4">
        <v>0</v>
      </c>
      <c r="Q68" s="8"/>
      <c r="R68" s="4">
        <v>0</v>
      </c>
      <c r="S68" s="4">
        <v>0</v>
      </c>
      <c r="T68" s="15"/>
      <c r="U68" s="65">
        <f t="shared" si="5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4"/>
    </row>
    <row r="70" spans="2:21">
      <c r="B70" s="253" t="s">
        <v>62</v>
      </c>
      <c r="C70" s="218"/>
      <c r="D70" s="218"/>
      <c r="E70" s="218"/>
      <c r="F70" s="219"/>
      <c r="G70" s="254">
        <v>2000</v>
      </c>
      <c r="H70" s="219"/>
      <c r="I70" s="9">
        <v>0</v>
      </c>
      <c r="J70" s="2">
        <v>0</v>
      </c>
      <c r="K70" s="6"/>
      <c r="L70" s="2">
        <v>0</v>
      </c>
      <c r="M70" s="2">
        <v>0</v>
      </c>
      <c r="N70" s="13"/>
      <c r="O70" s="9">
        <v>0</v>
      </c>
      <c r="P70" s="2">
        <v>1000</v>
      </c>
      <c r="Q70" s="6"/>
      <c r="R70" s="2">
        <v>0</v>
      </c>
      <c r="S70" s="2">
        <v>0</v>
      </c>
      <c r="T70" s="13"/>
      <c r="U70" s="66">
        <f t="shared" si="5"/>
        <v>0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0">
        <v>0</v>
      </c>
      <c r="J71" s="3">
        <v>0</v>
      </c>
      <c r="K71" s="7"/>
      <c r="L71" s="3">
        <v>0</v>
      </c>
      <c r="M71" s="3">
        <v>0</v>
      </c>
      <c r="N71" s="14"/>
      <c r="O71" s="10">
        <v>0</v>
      </c>
      <c r="P71" s="3">
        <v>0</v>
      </c>
      <c r="Q71" s="7"/>
      <c r="R71" s="3">
        <v>0</v>
      </c>
      <c r="S71" s="3">
        <v>0</v>
      </c>
      <c r="T71" s="14"/>
      <c r="U71" s="60">
        <f t="shared" si="5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0">
        <v>0</v>
      </c>
      <c r="J72" s="3">
        <v>0</v>
      </c>
      <c r="K72" s="7"/>
      <c r="L72" s="3">
        <v>0</v>
      </c>
      <c r="M72" s="3">
        <v>0</v>
      </c>
      <c r="N72" s="14"/>
      <c r="O72" s="10">
        <v>0</v>
      </c>
      <c r="P72" s="3">
        <v>0</v>
      </c>
      <c r="Q72" s="7"/>
      <c r="R72" s="3">
        <v>0</v>
      </c>
      <c r="S72" s="3">
        <v>0</v>
      </c>
      <c r="T72" s="14"/>
      <c r="U72" s="60">
        <f t="shared" si="5"/>
        <v>0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43">
        <v>0</v>
      </c>
      <c r="J73" s="144">
        <v>3500</v>
      </c>
      <c r="K73" s="7"/>
      <c r="L73" s="3">
        <v>0</v>
      </c>
      <c r="M73" s="3">
        <v>0</v>
      </c>
      <c r="N73" s="14"/>
      <c r="O73" s="10">
        <v>0</v>
      </c>
      <c r="P73" s="3">
        <v>10500</v>
      </c>
      <c r="Q73" s="7"/>
      <c r="R73" s="3">
        <v>0</v>
      </c>
      <c r="S73" s="3">
        <v>0</v>
      </c>
      <c r="T73" s="14"/>
      <c r="U73" s="60">
        <f t="shared" si="5"/>
        <v>0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43">
        <v>6864</v>
      </c>
      <c r="J74" s="144">
        <v>0</v>
      </c>
      <c r="K74" s="7"/>
      <c r="L74" s="3">
        <v>6182.62</v>
      </c>
      <c r="M74" s="3">
        <v>0</v>
      </c>
      <c r="N74" s="14"/>
      <c r="O74" s="10">
        <v>20592</v>
      </c>
      <c r="P74" s="3">
        <v>0</v>
      </c>
      <c r="Q74" s="7"/>
      <c r="R74" s="3">
        <v>19380.13</v>
      </c>
      <c r="S74" s="3">
        <v>0</v>
      </c>
      <c r="T74" s="14"/>
      <c r="U74" s="60">
        <f t="shared" si="5"/>
        <v>0.94114850427350427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43">
        <v>0</v>
      </c>
      <c r="J75" s="144">
        <v>200</v>
      </c>
      <c r="K75" s="7"/>
      <c r="L75" s="3">
        <v>0</v>
      </c>
      <c r="M75" s="3">
        <v>34.799999999999997</v>
      </c>
      <c r="N75" s="14"/>
      <c r="O75" s="10">
        <v>0</v>
      </c>
      <c r="P75" s="3">
        <v>600</v>
      </c>
      <c r="Q75" s="7"/>
      <c r="R75" s="3">
        <v>0</v>
      </c>
      <c r="S75" s="3">
        <v>104.4</v>
      </c>
      <c r="T75" s="14"/>
      <c r="U75" s="60">
        <f t="shared" si="5"/>
        <v>4.3500000000000004E-2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76">
        <v>0</v>
      </c>
      <c r="J76" s="150">
        <v>500</v>
      </c>
      <c r="K76" s="8"/>
      <c r="L76" s="4">
        <v>0</v>
      </c>
      <c r="M76" s="4">
        <v>0</v>
      </c>
      <c r="N76" s="15"/>
      <c r="O76" s="11">
        <v>0</v>
      </c>
      <c r="P76" s="4">
        <v>1500</v>
      </c>
      <c r="Q76" s="8"/>
      <c r="R76" s="4">
        <v>0</v>
      </c>
      <c r="S76" s="4">
        <v>0</v>
      </c>
      <c r="T76" s="15"/>
      <c r="U76" s="65">
        <f t="shared" si="5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9">
        <v>0</v>
      </c>
      <c r="P78" s="2">
        <v>0</v>
      </c>
      <c r="Q78" s="6"/>
      <c r="R78" s="2">
        <v>0</v>
      </c>
      <c r="S78" s="2">
        <v>0</v>
      </c>
      <c r="T78" s="13"/>
      <c r="U78" s="66">
        <f t="shared" si="5"/>
        <v>0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10">
        <v>0</v>
      </c>
      <c r="P79" s="3">
        <v>0</v>
      </c>
      <c r="Q79" s="7"/>
      <c r="R79" s="3">
        <v>0</v>
      </c>
      <c r="S79" s="3">
        <v>0</v>
      </c>
      <c r="T79" s="14"/>
      <c r="U79" s="60">
        <f t="shared" si="5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0</v>
      </c>
      <c r="M80" s="3">
        <v>0</v>
      </c>
      <c r="N80" s="14"/>
      <c r="O80" s="10">
        <v>0</v>
      </c>
      <c r="P80" s="3">
        <v>0</v>
      </c>
      <c r="Q80" s="7"/>
      <c r="R80" s="3">
        <v>0</v>
      </c>
      <c r="S80" s="3">
        <v>0</v>
      </c>
      <c r="T80" s="14"/>
      <c r="U80" s="60">
        <f t="shared" si="5"/>
        <v>0</v>
      </c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10">
        <v>0</v>
      </c>
      <c r="P81" s="3">
        <v>0</v>
      </c>
      <c r="Q81" s="7"/>
      <c r="R81" s="3">
        <v>0</v>
      </c>
      <c r="S81" s="3">
        <v>0</v>
      </c>
      <c r="T81" s="14"/>
      <c r="U81" s="60">
        <f t="shared" si="5"/>
        <v>0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10">
        <v>0</v>
      </c>
      <c r="P82" s="3">
        <v>0</v>
      </c>
      <c r="Q82" s="7"/>
      <c r="R82" s="3">
        <v>0</v>
      </c>
      <c r="S82" s="3">
        <v>0</v>
      </c>
      <c r="T82" s="14"/>
      <c r="U82" s="60">
        <f t="shared" si="5"/>
        <v>0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11">
        <v>0</v>
      </c>
      <c r="P83" s="4">
        <v>0</v>
      </c>
      <c r="Q83" s="8"/>
      <c r="R83" s="4">
        <v>0</v>
      </c>
      <c r="S83" s="4">
        <v>0</v>
      </c>
      <c r="T83" s="15"/>
      <c r="U83" s="65">
        <f t="shared" si="5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30804</v>
      </c>
      <c r="J84" s="12">
        <f>SUM(J55:J83)</f>
        <v>4200</v>
      </c>
      <c r="K84" s="12">
        <f>SUM(K55:K83)</f>
        <v>0</v>
      </c>
      <c r="L84" s="12">
        <f>SUM(L55:L83)</f>
        <v>19784.329999999998</v>
      </c>
      <c r="M84" s="12">
        <f>SUM(M55:M83)</f>
        <v>34.799999999999997</v>
      </c>
      <c r="N84" s="42"/>
      <c r="O84" s="12">
        <f t="shared" ref="O84:T84" si="6">SUM(O55:O83)</f>
        <v>85412</v>
      </c>
      <c r="P84" s="12">
        <f t="shared" si="6"/>
        <v>13600</v>
      </c>
      <c r="Q84" s="12">
        <f t="shared" si="6"/>
        <v>0</v>
      </c>
      <c r="R84" s="12">
        <f t="shared" si="6"/>
        <v>72777.899999999994</v>
      </c>
      <c r="S84" s="12">
        <f t="shared" si="6"/>
        <v>104.4</v>
      </c>
      <c r="T84" s="12">
        <f t="shared" si="6"/>
        <v>0</v>
      </c>
      <c r="U84" s="65">
        <f t="shared" si="5"/>
        <v>0.11378537863434687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19784.330000000002</v>
      </c>
      <c r="K89" s="231"/>
      <c r="L89" s="259">
        <v>34.799999999999997</v>
      </c>
      <c r="M89" s="231"/>
      <c r="N89" s="259"/>
      <c r="O89" s="231"/>
      <c r="P89" s="259">
        <v>72777.899999999994</v>
      </c>
      <c r="Q89" s="231"/>
      <c r="R89" s="259">
        <v>104.4</v>
      </c>
      <c r="S89" s="231"/>
      <c r="T89" s="259"/>
      <c r="U89" s="231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0</v>
      </c>
      <c r="K90" s="231"/>
      <c r="L90" s="259">
        <v>0</v>
      </c>
      <c r="M90" s="231"/>
      <c r="N90" s="259"/>
      <c r="O90" s="231"/>
      <c r="P90" s="259">
        <v>0</v>
      </c>
      <c r="Q90" s="231"/>
      <c r="R90" s="259">
        <v>0</v>
      </c>
      <c r="S90" s="231"/>
      <c r="T90" s="259"/>
      <c r="U90" s="231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19784.330000000002</v>
      </c>
      <c r="K91" s="231"/>
      <c r="L91" s="259">
        <f>SUM(L89,L90)</f>
        <v>34.799999999999997</v>
      </c>
      <c r="M91" s="231"/>
      <c r="N91" s="259"/>
      <c r="O91" s="231"/>
      <c r="P91" s="259">
        <f>SUM(P89,P90)</f>
        <v>72777.899999999994</v>
      </c>
      <c r="Q91" s="231"/>
      <c r="R91" s="259">
        <f>SUM(R89,R90)</f>
        <v>104.4</v>
      </c>
      <c r="S91" s="231"/>
      <c r="T91" s="259"/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04">
    <mergeCell ref="B4:U4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6.7109375" style="34" customWidth="1"/>
    <col min="3" max="3" width="12.42578125" style="34" customWidth="1"/>
    <col min="4" max="16384" width="11.42578125" style="34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15.7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2:21" ht="26.25">
      <c r="B5" s="268" t="s">
        <v>112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85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86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86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86" t="s">
        <v>5</v>
      </c>
      <c r="C11" s="206"/>
      <c r="D11" s="206"/>
      <c r="E11" s="206"/>
      <c r="F11" s="207"/>
      <c r="G11" s="208" t="s">
        <v>113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86" t="s">
        <v>6</v>
      </c>
      <c r="C12" s="206"/>
      <c r="D12" s="206"/>
      <c r="E12" s="206"/>
      <c r="F12" s="207"/>
      <c r="G12" s="286" t="s">
        <v>7</v>
      </c>
      <c r="H12" s="206"/>
      <c r="I12" s="290">
        <v>500000</v>
      </c>
      <c r="J12" s="288"/>
      <c r="K12" s="288"/>
      <c r="L12" s="288"/>
      <c r="M12" s="288"/>
      <c r="N12" s="46" t="s">
        <v>8</v>
      </c>
      <c r="O12" s="290">
        <v>140524.29999999999</v>
      </c>
      <c r="P12" s="288"/>
      <c r="Q12" s="288"/>
      <c r="R12" s="291" t="s">
        <v>9</v>
      </c>
      <c r="S12" s="206"/>
      <c r="T12" s="206"/>
      <c r="U12" s="207"/>
    </row>
    <row r="13" spans="2:21">
      <c r="B13" s="286" t="s">
        <v>10</v>
      </c>
      <c r="C13" s="206"/>
      <c r="D13" s="206"/>
      <c r="E13" s="206"/>
      <c r="F13" s="207"/>
      <c r="G13" s="286" t="s">
        <v>7</v>
      </c>
      <c r="H13" s="206"/>
      <c r="I13" s="287">
        <v>0</v>
      </c>
      <c r="J13" s="288"/>
      <c r="K13" s="288"/>
      <c r="L13" s="288"/>
      <c r="M13" s="288"/>
      <c r="N13" s="46" t="s">
        <v>8</v>
      </c>
      <c r="O13" s="287">
        <v>0</v>
      </c>
      <c r="P13" s="288"/>
      <c r="Q13" s="288"/>
      <c r="R13" s="206"/>
      <c r="S13" s="206"/>
      <c r="T13" s="206"/>
      <c r="U13" s="207"/>
    </row>
    <row r="14" spans="2:21" ht="15.75" thickBot="1">
      <c r="B14" s="286" t="s">
        <v>11</v>
      </c>
      <c r="C14" s="206"/>
      <c r="D14" s="206"/>
      <c r="E14" s="206"/>
      <c r="F14" s="207"/>
      <c r="G14" s="289" t="s">
        <v>114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95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96" t="s">
        <v>13</v>
      </c>
      <c r="C17" s="231"/>
      <c r="D17" s="231"/>
      <c r="E17" s="296" t="s">
        <v>14</v>
      </c>
      <c r="F17" s="231"/>
      <c r="G17" s="296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97" t="s">
        <v>16</v>
      </c>
      <c r="H18" s="231"/>
      <c r="I18" s="296" t="s">
        <v>115</v>
      </c>
      <c r="J18" s="231"/>
      <c r="K18" s="231"/>
      <c r="L18" s="231"/>
      <c r="M18" s="231"/>
      <c r="N18" s="231"/>
      <c r="O18" s="296" t="s">
        <v>116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96" t="s">
        <v>19</v>
      </c>
      <c r="J19" s="231"/>
      <c r="K19" s="231"/>
      <c r="L19" s="296" t="s">
        <v>20</v>
      </c>
      <c r="M19" s="231"/>
      <c r="N19" s="231"/>
      <c r="O19" s="296" t="s">
        <v>19</v>
      </c>
      <c r="P19" s="231"/>
      <c r="Q19" s="231"/>
      <c r="R19" s="296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92" t="s">
        <v>22</v>
      </c>
      <c r="C21" s="218"/>
      <c r="D21" s="219"/>
      <c r="E21" s="48"/>
      <c r="F21" s="41"/>
      <c r="G21" s="54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61"/>
    </row>
    <row r="22" spans="2:21">
      <c r="B22" s="293" t="s">
        <v>23</v>
      </c>
      <c r="C22" s="221"/>
      <c r="D22" s="222"/>
      <c r="E22" s="293" t="s">
        <v>24</v>
      </c>
      <c r="F22" s="222"/>
      <c r="G22" s="294">
        <v>505</v>
      </c>
      <c r="H22" s="224"/>
      <c r="I22" s="294">
        <f>+ENERO!I22+FEBRERO!I22+MARZO!I22</f>
        <v>349</v>
      </c>
      <c r="J22" s="225"/>
      <c r="K22" s="224"/>
      <c r="L22" s="294">
        <f>+ENERO!L22+FEBRERO!L22+MARZO!L22</f>
        <v>348.69</v>
      </c>
      <c r="M22" s="225"/>
      <c r="N22" s="224"/>
      <c r="O22" s="294">
        <f>+MARZO!O22</f>
        <v>349</v>
      </c>
      <c r="P22" s="225"/>
      <c r="Q22" s="224"/>
      <c r="R22" s="294">
        <f>+MARZO!R22</f>
        <v>348.69</v>
      </c>
      <c r="S22" s="225"/>
      <c r="T22" s="224"/>
      <c r="U22" s="60">
        <f>IF(G22=0,0,+R22/G22)</f>
        <v>0.69047524752475242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94">
        <f>+ENERO!I23+FEBRERO!I23+MARZO!I23</f>
        <v>4185</v>
      </c>
      <c r="J23" s="225"/>
      <c r="K23" s="224"/>
      <c r="L23" s="223">
        <v>1395</v>
      </c>
      <c r="M23" s="237"/>
      <c r="N23" s="236"/>
      <c r="O23" s="223">
        <v>4185</v>
      </c>
      <c r="P23" s="237"/>
      <c r="Q23" s="236"/>
      <c r="R23" s="223">
        <v>4185</v>
      </c>
      <c r="S23" s="237"/>
      <c r="T23" s="236"/>
      <c r="U23" s="60">
        <f>IF(G23=0,0,+R23/G23)</f>
        <v>0.21392424474773808</v>
      </c>
    </row>
    <row r="24" spans="2:21">
      <c r="B24" s="293" t="s">
        <v>25</v>
      </c>
      <c r="C24" s="221"/>
      <c r="D24" s="222"/>
      <c r="E24" s="293" t="s">
        <v>26</v>
      </c>
      <c r="F24" s="222"/>
      <c r="G24" s="294">
        <v>141</v>
      </c>
      <c r="H24" s="224"/>
      <c r="I24" s="294">
        <f>+ENERO!I24+FEBRERO!I24+MARZO!I24</f>
        <v>90</v>
      </c>
      <c r="J24" s="225"/>
      <c r="K24" s="224"/>
      <c r="L24" s="294">
        <f>+ENERO!L24+FEBRERO!L24+MARZO!L24</f>
        <v>90</v>
      </c>
      <c r="M24" s="225"/>
      <c r="N24" s="224"/>
      <c r="O24" s="294">
        <f>+MARZO!O24</f>
        <v>90</v>
      </c>
      <c r="P24" s="225"/>
      <c r="Q24" s="224"/>
      <c r="R24" s="294">
        <f>+MARZO!R24</f>
        <v>90</v>
      </c>
      <c r="S24" s="225"/>
      <c r="T24" s="224"/>
      <c r="U24" s="60">
        <f t="shared" ref="U24:U46" si="0">IF(G24=0,0,+R24/G24)</f>
        <v>0.63829787234042556</v>
      </c>
    </row>
    <row r="25" spans="2:21">
      <c r="B25" s="293" t="s">
        <v>27</v>
      </c>
      <c r="C25" s="221"/>
      <c r="D25" s="222"/>
      <c r="E25" s="293" t="s">
        <v>26</v>
      </c>
      <c r="F25" s="222"/>
      <c r="G25" s="294">
        <v>5190</v>
      </c>
      <c r="H25" s="224"/>
      <c r="I25" s="294">
        <f>+ENERO!I25+FEBRERO!I25+MARZO!I25</f>
        <v>1080</v>
      </c>
      <c r="J25" s="225"/>
      <c r="K25" s="224"/>
      <c r="L25" s="294">
        <f>+ENERO!L25+FEBRERO!L25+MARZO!L25</f>
        <v>1080</v>
      </c>
      <c r="M25" s="225"/>
      <c r="N25" s="224"/>
      <c r="O25" s="294">
        <f>+MARZO!O25</f>
        <v>1080</v>
      </c>
      <c r="P25" s="225"/>
      <c r="Q25" s="224"/>
      <c r="R25" s="294">
        <f>+MARZO!R25</f>
        <v>1080</v>
      </c>
      <c r="S25" s="225"/>
      <c r="T25" s="224"/>
      <c r="U25" s="60">
        <f t="shared" si="0"/>
        <v>0.20809248554913296</v>
      </c>
    </row>
    <row r="26" spans="2:21">
      <c r="B26" s="298" t="s">
        <v>28</v>
      </c>
      <c r="C26" s="221"/>
      <c r="D26" s="222"/>
      <c r="E26" s="49"/>
      <c r="F26" s="40"/>
      <c r="G26" s="56"/>
      <c r="H26" s="57"/>
      <c r="I26" s="294"/>
      <c r="J26" s="225"/>
      <c r="K26" s="224"/>
      <c r="L26" s="294"/>
      <c r="M26" s="225"/>
      <c r="N26" s="224"/>
      <c r="O26" s="294"/>
      <c r="P26" s="225"/>
      <c r="Q26" s="224"/>
      <c r="R26" s="294"/>
      <c r="S26" s="225"/>
      <c r="T26" s="224"/>
      <c r="U26" s="60"/>
    </row>
    <row r="27" spans="2:21">
      <c r="B27" s="293" t="s">
        <v>29</v>
      </c>
      <c r="C27" s="221"/>
      <c r="D27" s="222"/>
      <c r="E27" s="293" t="s">
        <v>26</v>
      </c>
      <c r="F27" s="222"/>
      <c r="G27" s="294">
        <v>6</v>
      </c>
      <c r="H27" s="224"/>
      <c r="I27" s="294">
        <f>+ENERO!I27+FEBRERO!I27+MARZO!I27</f>
        <v>0</v>
      </c>
      <c r="J27" s="225"/>
      <c r="K27" s="224"/>
      <c r="L27" s="294">
        <f>+ENERO!L27+FEBRERO!L27+MARZO!L27</f>
        <v>0</v>
      </c>
      <c r="M27" s="225"/>
      <c r="N27" s="224"/>
      <c r="O27" s="294">
        <f>+MARZO!O27</f>
        <v>0</v>
      </c>
      <c r="P27" s="225"/>
      <c r="Q27" s="224"/>
      <c r="R27" s="294">
        <f>+MARZO!R27</f>
        <v>0</v>
      </c>
      <c r="S27" s="225"/>
      <c r="T27" s="224"/>
      <c r="U27" s="60">
        <f t="shared" si="0"/>
        <v>0</v>
      </c>
    </row>
    <row r="28" spans="2:21">
      <c r="B28" s="293" t="s">
        <v>30</v>
      </c>
      <c r="C28" s="221"/>
      <c r="D28" s="222"/>
      <c r="E28" s="293" t="s">
        <v>24</v>
      </c>
      <c r="F28" s="222"/>
      <c r="G28" s="299">
        <v>349</v>
      </c>
      <c r="H28" s="224"/>
      <c r="I28" s="294">
        <f>+ENERO!I28+FEBRERO!I28+MARZO!I28</f>
        <v>0</v>
      </c>
      <c r="J28" s="225"/>
      <c r="K28" s="224"/>
      <c r="L28" s="294">
        <f>+ENERO!L28+FEBRERO!L28+MARZO!L28</f>
        <v>0</v>
      </c>
      <c r="M28" s="225"/>
      <c r="N28" s="224"/>
      <c r="O28" s="294">
        <f>+MARZO!O28</f>
        <v>0</v>
      </c>
      <c r="P28" s="225"/>
      <c r="Q28" s="224"/>
      <c r="R28" s="294">
        <f>+MARZO!R28</f>
        <v>0</v>
      </c>
      <c r="S28" s="225"/>
      <c r="T28" s="224"/>
      <c r="U28" s="60">
        <f t="shared" si="0"/>
        <v>0</v>
      </c>
    </row>
    <row r="29" spans="2:21">
      <c r="B29" s="293" t="s">
        <v>31</v>
      </c>
      <c r="C29" s="221"/>
      <c r="D29" s="222"/>
      <c r="E29" s="293" t="s">
        <v>24</v>
      </c>
      <c r="F29" s="222"/>
      <c r="G29" s="299">
        <v>349</v>
      </c>
      <c r="H29" s="224"/>
      <c r="I29" s="294">
        <f>+ENERO!I29+FEBRERO!I29+MARZO!I29</f>
        <v>0</v>
      </c>
      <c r="J29" s="225"/>
      <c r="K29" s="224"/>
      <c r="L29" s="294">
        <f>+ENERO!L29+FEBRERO!L29+MARZO!L29</f>
        <v>0</v>
      </c>
      <c r="M29" s="225"/>
      <c r="N29" s="224"/>
      <c r="O29" s="294">
        <f>+MARZO!O29</f>
        <v>0</v>
      </c>
      <c r="P29" s="225"/>
      <c r="Q29" s="224"/>
      <c r="R29" s="294">
        <f>+MARZO!R29</f>
        <v>0</v>
      </c>
      <c r="S29" s="225"/>
      <c r="T29" s="224"/>
      <c r="U29" s="60">
        <f t="shared" si="0"/>
        <v>0</v>
      </c>
    </row>
    <row r="30" spans="2:21">
      <c r="B30" s="298" t="s">
        <v>32</v>
      </c>
      <c r="C30" s="221"/>
      <c r="D30" s="222"/>
      <c r="E30" s="49"/>
      <c r="F30" s="40"/>
      <c r="G30" s="56"/>
      <c r="H30" s="57"/>
      <c r="I30" s="294"/>
      <c r="J30" s="225"/>
      <c r="K30" s="224"/>
      <c r="L30" s="294"/>
      <c r="M30" s="225"/>
      <c r="N30" s="224"/>
      <c r="O30" s="294"/>
      <c r="P30" s="225"/>
      <c r="Q30" s="224"/>
      <c r="R30" s="294"/>
      <c r="S30" s="225"/>
      <c r="T30" s="224"/>
      <c r="U30" s="60"/>
    </row>
    <row r="31" spans="2:21">
      <c r="B31" s="293" t="s">
        <v>33</v>
      </c>
      <c r="C31" s="221"/>
      <c r="D31" s="222"/>
      <c r="E31" s="293" t="s">
        <v>26</v>
      </c>
      <c r="F31" s="222"/>
      <c r="G31" s="294">
        <v>71</v>
      </c>
      <c r="H31" s="224"/>
      <c r="I31" s="294">
        <f>+ENERO!I31+FEBRERO!I31+MARZO!I31</f>
        <v>0</v>
      </c>
      <c r="J31" s="225"/>
      <c r="K31" s="224"/>
      <c r="L31" s="294">
        <f>+ENERO!L31+FEBRERO!L31+MARZO!L31</f>
        <v>0</v>
      </c>
      <c r="M31" s="225"/>
      <c r="N31" s="224"/>
      <c r="O31" s="294">
        <f>+MARZO!O31</f>
        <v>0</v>
      </c>
      <c r="P31" s="225"/>
      <c r="Q31" s="224"/>
      <c r="R31" s="294">
        <f>+MARZO!R31</f>
        <v>0</v>
      </c>
      <c r="S31" s="225"/>
      <c r="T31" s="224"/>
      <c r="U31" s="60">
        <f t="shared" si="0"/>
        <v>0</v>
      </c>
    </row>
    <row r="32" spans="2:21">
      <c r="B32" s="298" t="s">
        <v>34</v>
      </c>
      <c r="C32" s="221"/>
      <c r="D32" s="222"/>
      <c r="E32" s="49"/>
      <c r="F32" s="40"/>
      <c r="G32" s="56"/>
      <c r="H32" s="57"/>
      <c r="I32" s="294"/>
      <c r="J32" s="225"/>
      <c r="K32" s="224"/>
      <c r="L32" s="294"/>
      <c r="M32" s="225"/>
      <c r="N32" s="224"/>
      <c r="O32" s="294"/>
      <c r="P32" s="225"/>
      <c r="Q32" s="224"/>
      <c r="R32" s="294"/>
      <c r="S32" s="225"/>
      <c r="T32" s="224"/>
      <c r="U32" s="60"/>
    </row>
    <row r="33" spans="2:21" ht="15" customHeight="1">
      <c r="B33" s="293" t="s">
        <v>36</v>
      </c>
      <c r="C33" s="221"/>
      <c r="D33" s="222"/>
      <c r="E33" s="293" t="s">
        <v>24</v>
      </c>
      <c r="F33" s="222"/>
      <c r="G33" s="299">
        <v>452</v>
      </c>
      <c r="H33" s="224"/>
      <c r="I33" s="294">
        <f>+ENERO!I33+FEBRERO!I33+MARZO!I33</f>
        <v>0</v>
      </c>
      <c r="J33" s="225"/>
      <c r="K33" s="224"/>
      <c r="L33" s="294">
        <f>+ENERO!L33+FEBRERO!L33+MARZO!L33</f>
        <v>0</v>
      </c>
      <c r="M33" s="225"/>
      <c r="N33" s="224"/>
      <c r="O33" s="294">
        <f>+MARZO!O33</f>
        <v>0</v>
      </c>
      <c r="P33" s="225"/>
      <c r="Q33" s="224"/>
      <c r="R33" s="294">
        <f>+MARZO!R33</f>
        <v>0</v>
      </c>
      <c r="S33" s="225"/>
      <c r="T33" s="224"/>
      <c r="U33" s="60">
        <f t="shared" ref="U33" si="1">IF(G33=0,0,+R33/G33)</f>
        <v>0</v>
      </c>
    </row>
    <row r="34" spans="2:21">
      <c r="B34" s="220" t="s">
        <v>30</v>
      </c>
      <c r="C34" s="221"/>
      <c r="D34" s="222"/>
      <c r="E34" s="293" t="s">
        <v>24</v>
      </c>
      <c r="F34" s="222"/>
      <c r="G34" s="299">
        <v>452</v>
      </c>
      <c r="H34" s="224"/>
      <c r="I34" s="294">
        <f>+ENERO!I34+FEBRERO!I34+MARZO!I34</f>
        <v>0</v>
      </c>
      <c r="J34" s="225"/>
      <c r="K34" s="224"/>
      <c r="L34" s="294">
        <f>+ENERO!L34+FEBRERO!L34+MARZO!L34</f>
        <v>0</v>
      </c>
      <c r="M34" s="225"/>
      <c r="N34" s="224"/>
      <c r="O34" s="294">
        <f>+MARZO!O34</f>
        <v>0</v>
      </c>
      <c r="P34" s="225"/>
      <c r="Q34" s="224"/>
      <c r="R34" s="294">
        <f>+MARZO!R34</f>
        <v>0</v>
      </c>
      <c r="S34" s="225"/>
      <c r="T34" s="224"/>
      <c r="U34" s="60">
        <f t="shared" si="0"/>
        <v>0</v>
      </c>
    </row>
    <row r="35" spans="2:21" s="35" customFormat="1">
      <c r="B35" s="293" t="s">
        <v>35</v>
      </c>
      <c r="C35" s="221"/>
      <c r="D35" s="222"/>
      <c r="E35" s="293" t="s">
        <v>26</v>
      </c>
      <c r="F35" s="222"/>
      <c r="G35" s="294">
        <v>19</v>
      </c>
      <c r="H35" s="224"/>
      <c r="I35" s="294">
        <f>+ENERO!I35+FEBRERO!I35+MARZO!I35</f>
        <v>0</v>
      </c>
      <c r="J35" s="225"/>
      <c r="K35" s="224"/>
      <c r="L35" s="294">
        <f>+ENERO!L35+FEBRERO!L35+MARZO!L35</f>
        <v>0</v>
      </c>
      <c r="M35" s="225"/>
      <c r="N35" s="224"/>
      <c r="O35" s="294">
        <f>+MARZO!O35</f>
        <v>0</v>
      </c>
      <c r="P35" s="225"/>
      <c r="Q35" s="224"/>
      <c r="R35" s="294">
        <f>+MARZO!R35</f>
        <v>0</v>
      </c>
      <c r="S35" s="225"/>
      <c r="T35" s="224"/>
      <c r="U35" s="60">
        <f t="shared" ref="U35" si="2">IF(G35=0,0,+R35/G35)</f>
        <v>0</v>
      </c>
    </row>
    <row r="36" spans="2:21">
      <c r="B36" s="298" t="s">
        <v>37</v>
      </c>
      <c r="C36" s="221"/>
      <c r="D36" s="222"/>
      <c r="E36" s="49"/>
      <c r="F36" s="40"/>
      <c r="G36" s="56"/>
      <c r="H36" s="57"/>
      <c r="I36" s="294"/>
      <c r="J36" s="225"/>
      <c r="K36" s="224"/>
      <c r="L36" s="294"/>
      <c r="M36" s="225"/>
      <c r="N36" s="224"/>
      <c r="O36" s="294"/>
      <c r="P36" s="225"/>
      <c r="Q36" s="224"/>
      <c r="R36" s="294"/>
      <c r="S36" s="225"/>
      <c r="T36" s="224"/>
      <c r="U36" s="60"/>
    </row>
    <row r="37" spans="2:21" ht="15" customHeight="1">
      <c r="B37" s="293" t="s">
        <v>36</v>
      </c>
      <c r="C37" s="221"/>
      <c r="D37" s="222"/>
      <c r="E37" s="293" t="s">
        <v>24</v>
      </c>
      <c r="F37" s="222"/>
      <c r="G37" s="299">
        <v>452</v>
      </c>
      <c r="H37" s="224"/>
      <c r="I37" s="294">
        <f>+ENERO!I37+FEBRERO!I37+MARZO!I37</f>
        <v>0</v>
      </c>
      <c r="J37" s="225"/>
      <c r="K37" s="224"/>
      <c r="L37" s="294">
        <f>+ENERO!L37+FEBRERO!L37+MARZO!L37</f>
        <v>0</v>
      </c>
      <c r="M37" s="225"/>
      <c r="N37" s="224"/>
      <c r="O37" s="294">
        <f>+MARZO!O37</f>
        <v>0</v>
      </c>
      <c r="P37" s="225"/>
      <c r="Q37" s="224"/>
      <c r="R37" s="294">
        <f>+MARZO!R37</f>
        <v>0</v>
      </c>
      <c r="S37" s="225"/>
      <c r="T37" s="224"/>
      <c r="U37" s="60">
        <f t="shared" ref="U37:U39" si="3">IF(G37=0,0,+R37/G37)</f>
        <v>0</v>
      </c>
    </row>
    <row r="38" spans="2:21" ht="15" customHeight="1">
      <c r="B38" s="220" t="s">
        <v>30</v>
      </c>
      <c r="C38" s="221"/>
      <c r="D38" s="222"/>
      <c r="E38" s="293" t="s">
        <v>24</v>
      </c>
      <c r="F38" s="222"/>
      <c r="G38" s="299">
        <v>452</v>
      </c>
      <c r="H38" s="224"/>
      <c r="I38" s="294">
        <f>+ENERO!I38+FEBRERO!I38+MARZO!I38</f>
        <v>0</v>
      </c>
      <c r="J38" s="225"/>
      <c r="K38" s="224"/>
      <c r="L38" s="294">
        <f>+ENERO!L38+FEBRERO!L38+MARZO!L38</f>
        <v>0</v>
      </c>
      <c r="M38" s="225"/>
      <c r="N38" s="224"/>
      <c r="O38" s="294">
        <f>+MARZO!O38</f>
        <v>0</v>
      </c>
      <c r="P38" s="225"/>
      <c r="Q38" s="224"/>
      <c r="R38" s="294">
        <f>+MARZO!R38</f>
        <v>0</v>
      </c>
      <c r="S38" s="225"/>
      <c r="T38" s="224"/>
      <c r="U38" s="60">
        <f t="shared" si="3"/>
        <v>0</v>
      </c>
    </row>
    <row r="39" spans="2:21" s="35" customFormat="1">
      <c r="B39" s="293" t="s">
        <v>35</v>
      </c>
      <c r="C39" s="221"/>
      <c r="D39" s="222"/>
      <c r="E39" s="293" t="s">
        <v>26</v>
      </c>
      <c r="F39" s="222"/>
      <c r="G39" s="294">
        <v>19</v>
      </c>
      <c r="H39" s="224"/>
      <c r="I39" s="294">
        <f>+ENERO!I39+FEBRERO!I39+MARZO!I39</f>
        <v>0</v>
      </c>
      <c r="J39" s="225"/>
      <c r="K39" s="224"/>
      <c r="L39" s="294">
        <f>+ENERO!L39+FEBRERO!L39+MARZO!L39</f>
        <v>0</v>
      </c>
      <c r="M39" s="225"/>
      <c r="N39" s="224"/>
      <c r="O39" s="294">
        <f>+MARZO!O39</f>
        <v>0</v>
      </c>
      <c r="P39" s="225"/>
      <c r="Q39" s="224"/>
      <c r="R39" s="294">
        <f>+MARZO!R39</f>
        <v>0</v>
      </c>
      <c r="S39" s="225"/>
      <c r="T39" s="224"/>
      <c r="U39" s="60">
        <f t="shared" si="3"/>
        <v>0</v>
      </c>
    </row>
    <row r="40" spans="2:21">
      <c r="B40" s="298" t="s">
        <v>38</v>
      </c>
      <c r="C40" s="221"/>
      <c r="D40" s="222"/>
      <c r="E40" s="49"/>
      <c r="F40" s="40"/>
      <c r="G40" s="56"/>
      <c r="H40" s="57"/>
      <c r="I40" s="294"/>
      <c r="J40" s="225"/>
      <c r="K40" s="224"/>
      <c r="L40" s="294"/>
      <c r="M40" s="225"/>
      <c r="N40" s="224"/>
      <c r="O40" s="294"/>
      <c r="P40" s="225"/>
      <c r="Q40" s="224"/>
      <c r="R40" s="294"/>
      <c r="S40" s="225"/>
      <c r="T40" s="224"/>
      <c r="U40" s="60"/>
    </row>
    <row r="41" spans="2:21">
      <c r="B41" s="293" t="s">
        <v>39</v>
      </c>
      <c r="C41" s="221"/>
      <c r="D41" s="222"/>
      <c r="E41" s="293" t="s">
        <v>26</v>
      </c>
      <c r="F41" s="222"/>
      <c r="G41" s="294">
        <v>2</v>
      </c>
      <c r="H41" s="224"/>
      <c r="I41" s="294">
        <f>+ENERO!I41+FEBRERO!I41+MARZO!I41</f>
        <v>0</v>
      </c>
      <c r="J41" s="225"/>
      <c r="K41" s="224"/>
      <c r="L41" s="294">
        <f>+ENERO!L41+FEBRERO!L41+MARZO!L41</f>
        <v>0</v>
      </c>
      <c r="M41" s="225"/>
      <c r="N41" s="224"/>
      <c r="O41" s="294">
        <f>+MARZO!O41</f>
        <v>0</v>
      </c>
      <c r="P41" s="225"/>
      <c r="Q41" s="224"/>
      <c r="R41" s="294">
        <f>+MARZO!R41</f>
        <v>0</v>
      </c>
      <c r="S41" s="225"/>
      <c r="T41" s="224"/>
      <c r="U41" s="60">
        <f t="shared" si="0"/>
        <v>0</v>
      </c>
    </row>
    <row r="42" spans="2:21">
      <c r="B42" s="298" t="s">
        <v>40</v>
      </c>
      <c r="C42" s="221"/>
      <c r="D42" s="222"/>
      <c r="E42" s="49"/>
      <c r="F42" s="40"/>
      <c r="G42" s="56"/>
      <c r="H42" s="57"/>
      <c r="I42" s="294"/>
      <c r="J42" s="225"/>
      <c r="K42" s="224"/>
      <c r="L42" s="294"/>
      <c r="M42" s="225"/>
      <c r="N42" s="224"/>
      <c r="O42" s="294"/>
      <c r="P42" s="225"/>
      <c r="Q42" s="224"/>
      <c r="R42" s="294"/>
      <c r="S42" s="225"/>
      <c r="T42" s="224"/>
      <c r="U42" s="60"/>
    </row>
    <row r="43" spans="2:21">
      <c r="B43" s="293" t="s">
        <v>41</v>
      </c>
      <c r="C43" s="221"/>
      <c r="D43" s="222"/>
      <c r="E43" s="293" t="s">
        <v>26</v>
      </c>
      <c r="F43" s="222"/>
      <c r="G43" s="294">
        <v>12</v>
      </c>
      <c r="H43" s="224"/>
      <c r="I43" s="294">
        <f>+ENERO!I43+FEBRERO!I43+MARZO!I43</f>
        <v>3</v>
      </c>
      <c r="J43" s="225"/>
      <c r="K43" s="224"/>
      <c r="L43" s="294">
        <f>+ENERO!L43+FEBRERO!L43+MARZO!L43</f>
        <v>3</v>
      </c>
      <c r="M43" s="225"/>
      <c r="N43" s="224"/>
      <c r="O43" s="294">
        <f>+MARZO!O43</f>
        <v>3</v>
      </c>
      <c r="P43" s="225"/>
      <c r="Q43" s="224"/>
      <c r="R43" s="294">
        <f>+MARZO!R43</f>
        <v>3</v>
      </c>
      <c r="S43" s="225"/>
      <c r="T43" s="224"/>
      <c r="U43" s="60">
        <f t="shared" si="0"/>
        <v>0.25</v>
      </c>
    </row>
    <row r="44" spans="2:21">
      <c r="B44" s="293" t="s">
        <v>40</v>
      </c>
      <c r="C44" s="221"/>
      <c r="D44" s="222"/>
      <c r="E44" s="293" t="s">
        <v>26</v>
      </c>
      <c r="F44" s="222"/>
      <c r="G44" s="294">
        <v>5</v>
      </c>
      <c r="H44" s="224"/>
      <c r="I44" s="294">
        <f>+ENERO!I44+FEBRERO!I44+MARZO!I44</f>
        <v>1</v>
      </c>
      <c r="J44" s="225"/>
      <c r="K44" s="224"/>
      <c r="L44" s="294">
        <f>+ENERO!L44+FEBRERO!L44+MARZO!L44</f>
        <v>1</v>
      </c>
      <c r="M44" s="225"/>
      <c r="N44" s="224"/>
      <c r="O44" s="294">
        <f>+MARZO!O44</f>
        <v>1</v>
      </c>
      <c r="P44" s="225"/>
      <c r="Q44" s="224"/>
      <c r="R44" s="294">
        <f>+MARZO!R44</f>
        <v>1</v>
      </c>
      <c r="S44" s="225"/>
      <c r="T44" s="224"/>
      <c r="U44" s="60">
        <f t="shared" si="0"/>
        <v>0.2</v>
      </c>
    </row>
    <row r="45" spans="2:21">
      <c r="B45" s="298" t="s">
        <v>42</v>
      </c>
      <c r="C45" s="221"/>
      <c r="D45" s="222"/>
      <c r="E45" s="49"/>
      <c r="F45" s="40"/>
      <c r="G45" s="56"/>
      <c r="H45" s="57"/>
      <c r="I45" s="294"/>
      <c r="J45" s="225"/>
      <c r="K45" s="224"/>
      <c r="L45" s="294"/>
      <c r="M45" s="225"/>
      <c r="N45" s="224"/>
      <c r="O45" s="294"/>
      <c r="P45" s="225"/>
      <c r="Q45" s="224"/>
      <c r="R45" s="294"/>
      <c r="S45" s="225"/>
      <c r="T45" s="224"/>
      <c r="U45" s="60"/>
    </row>
    <row r="46" spans="2:21" ht="15.75" thickBot="1">
      <c r="B46" s="300" t="s">
        <v>42</v>
      </c>
      <c r="C46" s="243"/>
      <c r="D46" s="244"/>
      <c r="E46" s="300" t="s">
        <v>26</v>
      </c>
      <c r="F46" s="244"/>
      <c r="G46" s="301">
        <v>1</v>
      </c>
      <c r="H46" s="246"/>
      <c r="I46" s="294">
        <f>+ENERO!I46+FEBRERO!I46+MARZO!I46</f>
        <v>0</v>
      </c>
      <c r="J46" s="225"/>
      <c r="K46" s="224"/>
      <c r="L46" s="294">
        <f>+ENERO!L46+FEBRERO!L46+MARZO!L46</f>
        <v>0</v>
      </c>
      <c r="M46" s="225"/>
      <c r="N46" s="224"/>
      <c r="O46" s="294">
        <f>+MARZO!O46</f>
        <v>0</v>
      </c>
      <c r="P46" s="225"/>
      <c r="Q46" s="224"/>
      <c r="R46" s="294">
        <f>+MARZO!R46</f>
        <v>0</v>
      </c>
      <c r="S46" s="225"/>
      <c r="T46" s="224"/>
      <c r="U46" s="60">
        <f t="shared" si="0"/>
        <v>0</v>
      </c>
    </row>
    <row r="47" spans="2:21" ht="15.75" thickBot="1">
      <c r="B47" s="302" t="s">
        <v>43</v>
      </c>
      <c r="C47" s="231"/>
      <c r="D47" s="231"/>
      <c r="E47" s="231"/>
      <c r="F47" s="231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</row>
    <row r="48" spans="2:21" ht="15.75" thickBo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2:21" ht="15.75" thickBot="1">
      <c r="B49" s="296" t="s">
        <v>44</v>
      </c>
      <c r="C49" s="231"/>
      <c r="D49" s="231"/>
      <c r="E49" s="231"/>
      <c r="F49" s="231"/>
      <c r="G49" s="296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96" t="s">
        <v>19</v>
      </c>
      <c r="H50" s="231"/>
      <c r="I50" s="296" t="s">
        <v>115</v>
      </c>
      <c r="J50" s="231"/>
      <c r="K50" s="231"/>
      <c r="L50" s="231"/>
      <c r="M50" s="231"/>
      <c r="N50" s="231"/>
      <c r="O50" s="296" t="s">
        <v>116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96" t="s">
        <v>19</v>
      </c>
      <c r="J51" s="231"/>
      <c r="K51" s="231"/>
      <c r="L51" s="296" t="s">
        <v>46</v>
      </c>
      <c r="M51" s="231"/>
      <c r="N51" s="231"/>
      <c r="O51" s="296" t="s">
        <v>19</v>
      </c>
      <c r="P51" s="231"/>
      <c r="Q51" s="231"/>
      <c r="R51" s="296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47" t="s">
        <v>47</v>
      </c>
      <c r="J52" s="47" t="s">
        <v>48</v>
      </c>
      <c r="K52" s="47" t="s">
        <v>49</v>
      </c>
      <c r="L52" s="47" t="s">
        <v>47</v>
      </c>
      <c r="M52" s="47" t="s">
        <v>48</v>
      </c>
      <c r="N52" s="47" t="s">
        <v>49</v>
      </c>
      <c r="O52" s="47" t="s">
        <v>47</v>
      </c>
      <c r="P52" s="47" t="s">
        <v>48</v>
      </c>
      <c r="Q52" s="47" t="s">
        <v>49</v>
      </c>
      <c r="R52" s="47" t="s">
        <v>47</v>
      </c>
      <c r="S52" s="47" t="s">
        <v>48</v>
      </c>
      <c r="T52" s="47" t="s">
        <v>49</v>
      </c>
      <c r="U52" s="216"/>
    </row>
    <row r="53" spans="2:21" ht="15.75" thickBot="1">
      <c r="B53" s="305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306" t="s">
        <v>51</v>
      </c>
      <c r="C55" s="218"/>
      <c r="D55" s="218"/>
      <c r="E55" s="218"/>
      <c r="F55" s="219"/>
      <c r="G55" s="307">
        <v>6211</v>
      </c>
      <c r="H55" s="219"/>
      <c r="I55" s="9">
        <f>+ENERO!I55+FEBRERO!I55+MARZO!I55</f>
        <v>0</v>
      </c>
      <c r="J55" s="9">
        <f>+ENERO!J55+FEBRERO!J55+MARZO!J55</f>
        <v>0</v>
      </c>
      <c r="K55" s="6"/>
      <c r="L55" s="2">
        <v>0</v>
      </c>
      <c r="M55" s="2">
        <v>0</v>
      </c>
      <c r="N55" s="13"/>
      <c r="O55" s="9">
        <v>0</v>
      </c>
      <c r="P55" s="2">
        <v>0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93" t="s">
        <v>52</v>
      </c>
      <c r="C56" s="221"/>
      <c r="D56" s="221"/>
      <c r="E56" s="221"/>
      <c r="F56" s="222"/>
      <c r="G56" s="304">
        <v>245280</v>
      </c>
      <c r="H56" s="222"/>
      <c r="I56" s="10">
        <f>+ENERO!I56+FEBRERO!I56+MARZO!I56</f>
        <v>61320</v>
      </c>
      <c r="J56" s="10">
        <f>+ENERO!J56+FEBRERO!J56+MARZO!J56</f>
        <v>0</v>
      </c>
      <c r="K56" s="7"/>
      <c r="L56" s="3">
        <v>13601.71</v>
      </c>
      <c r="M56" s="3">
        <v>0</v>
      </c>
      <c r="N56" s="14"/>
      <c r="O56" s="10">
        <v>61320</v>
      </c>
      <c r="P56" s="3">
        <v>0</v>
      </c>
      <c r="Q56" s="7"/>
      <c r="R56" s="3">
        <v>53397.77</v>
      </c>
      <c r="S56" s="3">
        <v>0</v>
      </c>
      <c r="T56" s="14"/>
      <c r="U56" s="60">
        <f t="shared" ref="U56:U84" si="4">IF(G56=0,0,(+R56+S56)/G56)</f>
        <v>0.21770128016960208</v>
      </c>
    </row>
    <row r="57" spans="2:21">
      <c r="B57" s="293" t="s">
        <v>53</v>
      </c>
      <c r="C57" s="221"/>
      <c r="D57" s="221"/>
      <c r="E57" s="221"/>
      <c r="F57" s="222"/>
      <c r="G57" s="304">
        <v>20440</v>
      </c>
      <c r="H57" s="222"/>
      <c r="I57" s="10">
        <f>+ENERO!I57+FEBRERO!I57+MARZO!I57</f>
        <v>0</v>
      </c>
      <c r="J57" s="10">
        <f>+ENERO!J57+FEBRERO!J57+MARZO!J57</f>
        <v>0</v>
      </c>
      <c r="K57" s="7"/>
      <c r="L57" s="3">
        <v>0</v>
      </c>
      <c r="M57" s="3">
        <v>0</v>
      </c>
      <c r="N57" s="14"/>
      <c r="O57" s="10">
        <v>0</v>
      </c>
      <c r="P57" s="3">
        <v>0</v>
      </c>
      <c r="Q57" s="7"/>
      <c r="R57" s="3">
        <v>0</v>
      </c>
      <c r="S57" s="3">
        <v>0</v>
      </c>
      <c r="T57" s="14"/>
      <c r="U57" s="60">
        <f t="shared" si="4"/>
        <v>0</v>
      </c>
    </row>
    <row r="58" spans="2:21">
      <c r="B58" s="293" t="s">
        <v>54</v>
      </c>
      <c r="C58" s="221"/>
      <c r="D58" s="221"/>
      <c r="E58" s="221"/>
      <c r="F58" s="222"/>
      <c r="G58" s="304">
        <v>10000</v>
      </c>
      <c r="H58" s="222"/>
      <c r="I58" s="10">
        <f>+ENERO!I58+FEBRERO!I58+MARZO!I58</f>
        <v>0</v>
      </c>
      <c r="J58" s="10">
        <f>+ENERO!J58+FEBRERO!J58+MARZO!J58</f>
        <v>0</v>
      </c>
      <c r="K58" s="7"/>
      <c r="L58" s="3">
        <v>0</v>
      </c>
      <c r="M58" s="3">
        <v>0</v>
      </c>
      <c r="N58" s="14"/>
      <c r="O58" s="10">
        <v>0</v>
      </c>
      <c r="P58" s="3">
        <v>0</v>
      </c>
      <c r="Q58" s="7"/>
      <c r="R58" s="3">
        <v>0</v>
      </c>
      <c r="S58" s="3">
        <v>0</v>
      </c>
      <c r="T58" s="14"/>
      <c r="U58" s="60">
        <f t="shared" si="4"/>
        <v>0</v>
      </c>
    </row>
    <row r="59" spans="2:21">
      <c r="B59" s="293" t="s">
        <v>55</v>
      </c>
      <c r="C59" s="221"/>
      <c r="D59" s="221"/>
      <c r="E59" s="221"/>
      <c r="F59" s="222"/>
      <c r="G59" s="304">
        <v>20.3</v>
      </c>
      <c r="H59" s="222"/>
      <c r="I59" s="10">
        <f>+ENERO!I59+FEBRERO!I59+MARZO!I59</f>
        <v>0</v>
      </c>
      <c r="J59" s="10">
        <f>+ENERO!J59+FEBRERO!J59+MARZO!J59</f>
        <v>0</v>
      </c>
      <c r="K59" s="7"/>
      <c r="L59" s="3">
        <v>0</v>
      </c>
      <c r="M59" s="3">
        <v>0</v>
      </c>
      <c r="N59" s="14"/>
      <c r="O59" s="10">
        <v>0</v>
      </c>
      <c r="P59" s="3">
        <v>0</v>
      </c>
      <c r="Q59" s="7"/>
      <c r="R59" s="3">
        <v>0</v>
      </c>
      <c r="S59" s="3">
        <v>0</v>
      </c>
      <c r="T59" s="14"/>
      <c r="U59" s="60">
        <f t="shared" si="4"/>
        <v>0</v>
      </c>
    </row>
    <row r="60" spans="2:21">
      <c r="B60" s="293" t="s">
        <v>56</v>
      </c>
      <c r="C60" s="221"/>
      <c r="D60" s="221"/>
      <c r="E60" s="221"/>
      <c r="F60" s="222"/>
      <c r="G60" s="304">
        <v>3500</v>
      </c>
      <c r="H60" s="222"/>
      <c r="I60" s="10">
        <f>+ENERO!I60+FEBRERO!I60+MARZO!I60</f>
        <v>3500</v>
      </c>
      <c r="J60" s="10">
        <f>+ENERO!J60+FEBRERO!J60+MARZO!J60</f>
        <v>0</v>
      </c>
      <c r="K60" s="7"/>
      <c r="L60" s="3">
        <v>0</v>
      </c>
      <c r="M60" s="3">
        <v>0</v>
      </c>
      <c r="N60" s="14"/>
      <c r="O60" s="10">
        <v>3500</v>
      </c>
      <c r="P60" s="3">
        <v>0</v>
      </c>
      <c r="Q60" s="7"/>
      <c r="R60" s="3">
        <v>0</v>
      </c>
      <c r="S60" s="3">
        <v>0</v>
      </c>
      <c r="T60" s="14"/>
      <c r="U60" s="60">
        <f t="shared" si="4"/>
        <v>0</v>
      </c>
    </row>
    <row r="61" spans="2:21" ht="15.75" thickBot="1">
      <c r="B61" s="300" t="s">
        <v>57</v>
      </c>
      <c r="C61" s="243"/>
      <c r="D61" s="243"/>
      <c r="E61" s="243"/>
      <c r="F61" s="244"/>
      <c r="G61" s="308">
        <v>90910</v>
      </c>
      <c r="H61" s="244"/>
      <c r="I61" s="11">
        <f>+ENERO!I61+FEBRERO!I61+MARZO!I61</f>
        <v>0</v>
      </c>
      <c r="J61" s="11">
        <f>+ENERO!J61+FEBRERO!J61+MARZO!J61</f>
        <v>0</v>
      </c>
      <c r="K61" s="8"/>
      <c r="L61" s="4">
        <v>0</v>
      </c>
      <c r="M61" s="4">
        <v>0</v>
      </c>
      <c r="N61" s="15"/>
      <c r="O61" s="11">
        <v>0</v>
      </c>
      <c r="P61" s="4">
        <v>0</v>
      </c>
      <c r="Q61" s="8"/>
      <c r="R61" s="4">
        <v>0</v>
      </c>
      <c r="S61" s="4">
        <v>0</v>
      </c>
      <c r="T61" s="15"/>
      <c r="U61" s="60">
        <f t="shared" si="4"/>
        <v>0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64"/>
    </row>
    <row r="63" spans="2:21" ht="15.75" thickBot="1">
      <c r="B63" s="309" t="s">
        <v>58</v>
      </c>
      <c r="C63" s="251"/>
      <c r="D63" s="251"/>
      <c r="E63" s="251"/>
      <c r="F63" s="252"/>
      <c r="G63" s="310">
        <v>800</v>
      </c>
      <c r="H63" s="252"/>
      <c r="I63" s="12">
        <f>+ENERO!I63+FEBRERO!I63+MARZO!I63</f>
        <v>0</v>
      </c>
      <c r="J63" s="5">
        <v>0</v>
      </c>
      <c r="K63" s="42"/>
      <c r="L63" s="5">
        <v>0</v>
      </c>
      <c r="M63" s="5">
        <v>0</v>
      </c>
      <c r="N63" s="43"/>
      <c r="O63" s="12">
        <v>0</v>
      </c>
      <c r="P63" s="5">
        <v>0</v>
      </c>
      <c r="Q63" s="42"/>
      <c r="R63" s="5">
        <v>0</v>
      </c>
      <c r="S63" s="5">
        <v>0</v>
      </c>
      <c r="T63" s="43"/>
      <c r="U63" s="60">
        <f t="shared" si="4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64"/>
    </row>
    <row r="65" spans="2:21" ht="15.75" thickBot="1">
      <c r="B65" s="309" t="s">
        <v>59</v>
      </c>
      <c r="C65" s="251"/>
      <c r="D65" s="251"/>
      <c r="E65" s="251"/>
      <c r="F65" s="252"/>
      <c r="G65" s="310">
        <v>49700</v>
      </c>
      <c r="H65" s="252"/>
      <c r="I65" s="12">
        <f>+ENERO!I65+FEBRERO!I65+MARZO!I65</f>
        <v>0</v>
      </c>
      <c r="J65" s="5">
        <v>0</v>
      </c>
      <c r="K65" s="42"/>
      <c r="L65" s="5">
        <v>0</v>
      </c>
      <c r="M65" s="5">
        <v>0</v>
      </c>
      <c r="N65" s="43"/>
      <c r="O65" s="12">
        <v>0</v>
      </c>
      <c r="P65" s="5">
        <v>0</v>
      </c>
      <c r="Q65" s="42"/>
      <c r="R65" s="5">
        <v>0</v>
      </c>
      <c r="S65" s="5">
        <v>0</v>
      </c>
      <c r="T65" s="43"/>
      <c r="U65" s="65">
        <f t="shared" si="4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64"/>
    </row>
    <row r="67" spans="2:21">
      <c r="B67" s="306" t="s">
        <v>60</v>
      </c>
      <c r="C67" s="218"/>
      <c r="D67" s="218"/>
      <c r="E67" s="218"/>
      <c r="F67" s="219"/>
      <c r="G67" s="307">
        <v>2000</v>
      </c>
      <c r="H67" s="219"/>
      <c r="I67" s="9">
        <f>+ENERO!I67+FEBRERO!I67+MARZO!I67</f>
        <v>0</v>
      </c>
      <c r="J67" s="2">
        <v>0</v>
      </c>
      <c r="K67" s="6"/>
      <c r="L67" s="2">
        <v>0</v>
      </c>
      <c r="M67" s="2">
        <v>0</v>
      </c>
      <c r="N67" s="13"/>
      <c r="O67" s="9">
        <v>0</v>
      </c>
      <c r="P67" s="2">
        <v>0</v>
      </c>
      <c r="Q67" s="6"/>
      <c r="R67" s="2">
        <v>0</v>
      </c>
      <c r="S67" s="2">
        <v>0</v>
      </c>
      <c r="T67" s="13"/>
      <c r="U67" s="66">
        <f t="shared" si="4"/>
        <v>0</v>
      </c>
    </row>
    <row r="68" spans="2:21" ht="15.75" thickBot="1">
      <c r="B68" s="300" t="s">
        <v>61</v>
      </c>
      <c r="C68" s="243"/>
      <c r="D68" s="243"/>
      <c r="E68" s="243"/>
      <c r="F68" s="244"/>
      <c r="G68" s="308">
        <v>6875</v>
      </c>
      <c r="H68" s="244"/>
      <c r="I68" s="11">
        <f>+ENERO!I68+FEBRERO!I68+MARZO!I68</f>
        <v>0</v>
      </c>
      <c r="J68" s="4">
        <v>0</v>
      </c>
      <c r="K68" s="8"/>
      <c r="L68" s="4">
        <v>0</v>
      </c>
      <c r="M68" s="4">
        <v>0</v>
      </c>
      <c r="N68" s="15"/>
      <c r="O68" s="11">
        <v>0</v>
      </c>
      <c r="P68" s="4">
        <v>0</v>
      </c>
      <c r="Q68" s="8"/>
      <c r="R68" s="4">
        <v>0</v>
      </c>
      <c r="S68" s="4">
        <v>0</v>
      </c>
      <c r="T68" s="15"/>
      <c r="U68" s="65">
        <f t="shared" si="4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64"/>
    </row>
    <row r="70" spans="2:21">
      <c r="B70" s="306" t="s">
        <v>62</v>
      </c>
      <c r="C70" s="218"/>
      <c r="D70" s="218"/>
      <c r="E70" s="218"/>
      <c r="F70" s="219"/>
      <c r="G70" s="307">
        <v>2000</v>
      </c>
      <c r="H70" s="219"/>
      <c r="I70" s="9">
        <f>+ENERO!I70+FEBRERO!I70+MARZO!I70</f>
        <v>0</v>
      </c>
      <c r="J70" s="9">
        <f>+ENERO!J70+FEBRERO!J70+MARZO!J70</f>
        <v>1000</v>
      </c>
      <c r="K70" s="6"/>
      <c r="L70" s="2">
        <v>0</v>
      </c>
      <c r="M70" s="2">
        <v>0</v>
      </c>
      <c r="N70" s="13"/>
      <c r="O70" s="9">
        <v>0</v>
      </c>
      <c r="P70" s="2">
        <v>1000</v>
      </c>
      <c r="Q70" s="6"/>
      <c r="R70" s="2">
        <v>0</v>
      </c>
      <c r="S70" s="2">
        <v>0</v>
      </c>
      <c r="T70" s="13"/>
      <c r="U70" s="66">
        <f t="shared" si="4"/>
        <v>0</v>
      </c>
    </row>
    <row r="71" spans="2:21">
      <c r="B71" s="293" t="s">
        <v>53</v>
      </c>
      <c r="C71" s="221"/>
      <c r="D71" s="221"/>
      <c r="E71" s="221"/>
      <c r="F71" s="222"/>
      <c r="G71" s="304">
        <v>2000</v>
      </c>
      <c r="H71" s="222"/>
      <c r="I71" s="10">
        <f>+ENERO!I71+FEBRERO!I71+MARZO!I71</f>
        <v>0</v>
      </c>
      <c r="J71" s="10">
        <f>+ENERO!J71+FEBRERO!J71+MARZO!J71</f>
        <v>0</v>
      </c>
      <c r="K71" s="7"/>
      <c r="L71" s="3">
        <v>0</v>
      </c>
      <c r="M71" s="3">
        <v>0</v>
      </c>
      <c r="N71" s="14"/>
      <c r="O71" s="10">
        <v>0</v>
      </c>
      <c r="P71" s="3">
        <v>0</v>
      </c>
      <c r="Q71" s="7"/>
      <c r="R71" s="3">
        <v>0</v>
      </c>
      <c r="S71" s="3">
        <v>0</v>
      </c>
      <c r="T71" s="14"/>
      <c r="U71" s="60">
        <f t="shared" si="4"/>
        <v>0</v>
      </c>
    </row>
    <row r="72" spans="2:21">
      <c r="B72" s="293" t="s">
        <v>63</v>
      </c>
      <c r="C72" s="221"/>
      <c r="D72" s="221"/>
      <c r="E72" s="221"/>
      <c r="F72" s="222"/>
      <c r="G72" s="304">
        <v>9000</v>
      </c>
      <c r="H72" s="222"/>
      <c r="I72" s="10">
        <f>+ENERO!I72+FEBRERO!I72+MARZO!I72</f>
        <v>0</v>
      </c>
      <c r="J72" s="10">
        <f>+ENERO!J72+FEBRERO!J72+MARZO!J72</f>
        <v>0</v>
      </c>
      <c r="K72" s="7"/>
      <c r="L72" s="3">
        <v>0</v>
      </c>
      <c r="M72" s="3">
        <v>0</v>
      </c>
      <c r="N72" s="14"/>
      <c r="O72" s="10">
        <v>0</v>
      </c>
      <c r="P72" s="3">
        <v>0</v>
      </c>
      <c r="Q72" s="7"/>
      <c r="R72" s="3">
        <v>0</v>
      </c>
      <c r="S72" s="3">
        <v>0</v>
      </c>
      <c r="T72" s="14"/>
      <c r="U72" s="60">
        <f t="shared" si="4"/>
        <v>0</v>
      </c>
    </row>
    <row r="73" spans="2:21">
      <c r="B73" s="293" t="s">
        <v>64</v>
      </c>
      <c r="C73" s="221"/>
      <c r="D73" s="221"/>
      <c r="E73" s="221"/>
      <c r="F73" s="222"/>
      <c r="G73" s="304">
        <v>10500</v>
      </c>
      <c r="H73" s="222"/>
      <c r="I73" s="10">
        <f>+ENERO!I73+FEBRERO!I73+MARZO!I73</f>
        <v>0</v>
      </c>
      <c r="J73" s="10">
        <f>+ENERO!J73+FEBRERO!J73+MARZO!J73</f>
        <v>10500</v>
      </c>
      <c r="K73" s="7"/>
      <c r="L73" s="3">
        <v>0</v>
      </c>
      <c r="M73" s="3">
        <v>0</v>
      </c>
      <c r="N73" s="14"/>
      <c r="O73" s="10">
        <v>0</v>
      </c>
      <c r="P73" s="3">
        <v>10500</v>
      </c>
      <c r="Q73" s="7"/>
      <c r="R73" s="3">
        <v>0</v>
      </c>
      <c r="S73" s="3">
        <v>0</v>
      </c>
      <c r="T73" s="14"/>
      <c r="U73" s="60">
        <f t="shared" si="4"/>
        <v>0</v>
      </c>
    </row>
    <row r="74" spans="2:21">
      <c r="B74" s="293" t="s">
        <v>65</v>
      </c>
      <c r="C74" s="221"/>
      <c r="D74" s="221"/>
      <c r="E74" s="221"/>
      <c r="F74" s="222"/>
      <c r="G74" s="304">
        <v>20592</v>
      </c>
      <c r="H74" s="222"/>
      <c r="I74" s="10">
        <f>+ENERO!I74+FEBRERO!I74+MARZO!I74</f>
        <v>20592</v>
      </c>
      <c r="J74" s="10">
        <f>+ENERO!J74+FEBRERO!J74+MARZO!J74</f>
        <v>0</v>
      </c>
      <c r="K74" s="7"/>
      <c r="L74" s="3">
        <v>6182.62</v>
      </c>
      <c r="M74" s="3">
        <v>0</v>
      </c>
      <c r="N74" s="14"/>
      <c r="O74" s="10">
        <v>20592</v>
      </c>
      <c r="P74" s="3">
        <v>0</v>
      </c>
      <c r="Q74" s="7"/>
      <c r="R74" s="3">
        <v>19380.13</v>
      </c>
      <c r="S74" s="3">
        <v>0</v>
      </c>
      <c r="T74" s="14"/>
      <c r="U74" s="60">
        <f t="shared" si="4"/>
        <v>0.94114850427350427</v>
      </c>
    </row>
    <row r="75" spans="2:21">
      <c r="B75" s="293" t="s">
        <v>66</v>
      </c>
      <c r="C75" s="221"/>
      <c r="D75" s="221"/>
      <c r="E75" s="221"/>
      <c r="F75" s="222"/>
      <c r="G75" s="304">
        <v>2400</v>
      </c>
      <c r="H75" s="222"/>
      <c r="I75" s="10">
        <f>+ENERO!I75+FEBRERO!I75+MARZO!I75</f>
        <v>0</v>
      </c>
      <c r="J75" s="10">
        <f>+ENERO!J75+FEBRERO!J75+MARZO!J75</f>
        <v>600</v>
      </c>
      <c r="K75" s="7"/>
      <c r="L75" s="3">
        <v>0</v>
      </c>
      <c r="M75" s="3">
        <v>34.799999999999997</v>
      </c>
      <c r="N75" s="14"/>
      <c r="O75" s="10">
        <v>0</v>
      </c>
      <c r="P75" s="3">
        <v>600</v>
      </c>
      <c r="Q75" s="7"/>
      <c r="R75" s="3">
        <v>0</v>
      </c>
      <c r="S75" s="3">
        <v>104.4</v>
      </c>
      <c r="T75" s="14"/>
      <c r="U75" s="60">
        <f t="shared" si="4"/>
        <v>4.3500000000000004E-2</v>
      </c>
    </row>
    <row r="76" spans="2:21" ht="15.75" thickBot="1">
      <c r="B76" s="300" t="s">
        <v>67</v>
      </c>
      <c r="C76" s="243"/>
      <c r="D76" s="243"/>
      <c r="E76" s="243"/>
      <c r="F76" s="244"/>
      <c r="G76" s="308">
        <v>1500</v>
      </c>
      <c r="H76" s="244"/>
      <c r="I76" s="11">
        <f>+ENERO!I76+FEBRERO!I76+MARZO!I76</f>
        <v>0</v>
      </c>
      <c r="J76" s="11">
        <f>+ENERO!J76+FEBRERO!J76+MARZO!J76</f>
        <v>1500</v>
      </c>
      <c r="K76" s="8"/>
      <c r="L76" s="4">
        <v>0</v>
      </c>
      <c r="M76" s="4">
        <v>0</v>
      </c>
      <c r="N76" s="15"/>
      <c r="O76" s="11">
        <v>0</v>
      </c>
      <c r="P76" s="4">
        <v>1500</v>
      </c>
      <c r="Q76" s="8"/>
      <c r="R76" s="4">
        <v>0</v>
      </c>
      <c r="S76" s="4">
        <v>0</v>
      </c>
      <c r="T76" s="15"/>
      <c r="U76" s="65">
        <f t="shared" si="4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306" t="s">
        <v>84</v>
      </c>
      <c r="C78" s="218"/>
      <c r="D78" s="218"/>
      <c r="E78" s="218"/>
      <c r="F78" s="219"/>
      <c r="G78" s="307">
        <v>11500</v>
      </c>
      <c r="H78" s="219"/>
      <c r="I78" s="9">
        <f>+ENERO!I78+FEBRERO!I78+MARZO!I78</f>
        <v>0</v>
      </c>
      <c r="J78" s="9">
        <f>+ENERO!J78+FEBRERO!J78+MARZO!J78</f>
        <v>0</v>
      </c>
      <c r="K78" s="6"/>
      <c r="L78" s="2">
        <v>0</v>
      </c>
      <c r="M78" s="2">
        <v>0</v>
      </c>
      <c r="N78" s="13"/>
      <c r="O78" s="9">
        <v>0</v>
      </c>
      <c r="P78" s="2">
        <v>0</v>
      </c>
      <c r="Q78" s="6"/>
      <c r="R78" s="2">
        <v>0</v>
      </c>
      <c r="S78" s="2">
        <v>0</v>
      </c>
      <c r="T78" s="13"/>
      <c r="U78" s="66">
        <f t="shared" si="4"/>
        <v>0</v>
      </c>
    </row>
    <row r="79" spans="2:21">
      <c r="B79" s="293" t="s">
        <v>85</v>
      </c>
      <c r="C79" s="221"/>
      <c r="D79" s="221"/>
      <c r="E79" s="221"/>
      <c r="F79" s="222"/>
      <c r="G79" s="304">
        <v>20440</v>
      </c>
      <c r="H79" s="222"/>
      <c r="I79" s="10">
        <f>+ENERO!I79+FEBRERO!I79+MARZO!I79</f>
        <v>0</v>
      </c>
      <c r="J79" s="10">
        <f>+ENERO!J79+FEBRERO!J79+MARZO!J79</f>
        <v>0</v>
      </c>
      <c r="K79" s="7"/>
      <c r="L79" s="3">
        <v>0</v>
      </c>
      <c r="M79" s="3">
        <v>0</v>
      </c>
      <c r="N79" s="14"/>
      <c r="O79" s="10">
        <v>0</v>
      </c>
      <c r="P79" s="3">
        <v>0</v>
      </c>
      <c r="Q79" s="7"/>
      <c r="R79" s="3">
        <v>0</v>
      </c>
      <c r="S79" s="3">
        <v>0</v>
      </c>
      <c r="T79" s="14"/>
      <c r="U79" s="60">
        <f t="shared" si="4"/>
        <v>0</v>
      </c>
    </row>
    <row r="80" spans="2:21">
      <c r="B80" s="293" t="s">
        <v>69</v>
      </c>
      <c r="C80" s="221"/>
      <c r="D80" s="221"/>
      <c r="E80" s="221"/>
      <c r="F80" s="222"/>
      <c r="G80" s="304">
        <v>82984</v>
      </c>
      <c r="H80" s="222"/>
      <c r="I80" s="10">
        <f>+ENERO!I80+FEBRERO!I80+MARZO!I80</f>
        <v>0</v>
      </c>
      <c r="J80" s="10">
        <f>+ENERO!J80+FEBRERO!J80+MARZO!J80</f>
        <v>0</v>
      </c>
      <c r="K80" s="7"/>
      <c r="L80" s="3">
        <v>0</v>
      </c>
      <c r="M80" s="3">
        <v>0</v>
      </c>
      <c r="N80" s="14"/>
      <c r="O80" s="10">
        <v>0</v>
      </c>
      <c r="P80" s="3">
        <v>0</v>
      </c>
      <c r="Q80" s="7"/>
      <c r="R80" s="3">
        <v>0</v>
      </c>
      <c r="S80" s="3">
        <v>0</v>
      </c>
      <c r="T80" s="14"/>
      <c r="U80" s="60">
        <f t="shared" si="4"/>
        <v>0</v>
      </c>
    </row>
    <row r="81" spans="2:21">
      <c r="B81" s="293" t="s">
        <v>86</v>
      </c>
      <c r="C81" s="221"/>
      <c r="D81" s="221"/>
      <c r="E81" s="221"/>
      <c r="F81" s="222"/>
      <c r="G81" s="304">
        <v>14052</v>
      </c>
      <c r="H81" s="222"/>
      <c r="I81" s="10">
        <f>+ENERO!I81+FEBRERO!I81+MARZO!I81</f>
        <v>0</v>
      </c>
      <c r="J81" s="10">
        <f>+ENERO!J81+FEBRERO!J81+MARZO!J81</f>
        <v>0</v>
      </c>
      <c r="K81" s="7"/>
      <c r="L81" s="3">
        <v>0</v>
      </c>
      <c r="M81" s="3">
        <v>0</v>
      </c>
      <c r="N81" s="14"/>
      <c r="O81" s="10">
        <v>0</v>
      </c>
      <c r="P81" s="3">
        <v>0</v>
      </c>
      <c r="Q81" s="7"/>
      <c r="R81" s="3">
        <v>0</v>
      </c>
      <c r="S81" s="3">
        <v>0</v>
      </c>
      <c r="T81" s="14"/>
      <c r="U81" s="60">
        <f t="shared" si="4"/>
        <v>0</v>
      </c>
    </row>
    <row r="82" spans="2:21">
      <c r="B82" s="293" t="s">
        <v>87</v>
      </c>
      <c r="C82" s="221"/>
      <c r="D82" s="221"/>
      <c r="E82" s="221"/>
      <c r="F82" s="222"/>
      <c r="G82" s="304">
        <v>14820</v>
      </c>
      <c r="H82" s="222"/>
      <c r="I82" s="10">
        <f>+ENERO!I82+FEBRERO!I82+MARZO!I82</f>
        <v>0</v>
      </c>
      <c r="J82" s="10">
        <f>+ENERO!J82+FEBRERO!J82+MARZO!J82</f>
        <v>0</v>
      </c>
      <c r="K82" s="7"/>
      <c r="L82" s="3">
        <v>0</v>
      </c>
      <c r="M82" s="3">
        <v>0</v>
      </c>
      <c r="N82" s="14"/>
      <c r="O82" s="10">
        <v>0</v>
      </c>
      <c r="P82" s="3">
        <v>0</v>
      </c>
      <c r="Q82" s="7"/>
      <c r="R82" s="3">
        <v>0</v>
      </c>
      <c r="S82" s="3">
        <v>0</v>
      </c>
      <c r="T82" s="14"/>
      <c r="U82" s="60">
        <f t="shared" si="4"/>
        <v>0</v>
      </c>
    </row>
    <row r="83" spans="2:21" ht="15.75" thickBot="1">
      <c r="B83" s="300" t="s">
        <v>70</v>
      </c>
      <c r="C83" s="243"/>
      <c r="D83" s="243"/>
      <c r="E83" s="243"/>
      <c r="F83" s="244"/>
      <c r="G83" s="308">
        <v>13000</v>
      </c>
      <c r="H83" s="244"/>
      <c r="I83" s="11">
        <f>+ENERO!I83+FEBRERO!I83+MARZO!I83</f>
        <v>0</v>
      </c>
      <c r="J83" s="11">
        <f>+ENERO!J83+FEBRERO!J83+MARZO!J83</f>
        <v>0</v>
      </c>
      <c r="K83" s="8"/>
      <c r="L83" s="4">
        <v>0</v>
      </c>
      <c r="M83" s="4">
        <v>0</v>
      </c>
      <c r="N83" s="15"/>
      <c r="O83" s="11">
        <v>0</v>
      </c>
      <c r="P83" s="4">
        <v>0</v>
      </c>
      <c r="Q83" s="8"/>
      <c r="R83" s="4">
        <v>0</v>
      </c>
      <c r="S83" s="4">
        <v>0</v>
      </c>
      <c r="T83" s="15"/>
      <c r="U83" s="65">
        <f t="shared" si="4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SUM(I55:I61,I63,I65,I67:I68,I70:I76,I78:I83)</f>
        <v>85412</v>
      </c>
      <c r="J84" s="12">
        <f t="shared" ref="J84:K84" si="5">SUM(J55:J61,J63,J65,J67:J68,J70:J76,J78:J83)</f>
        <v>13600</v>
      </c>
      <c r="K84" s="12">
        <f t="shared" si="5"/>
        <v>0</v>
      </c>
      <c r="L84" s="12">
        <f>SUM(L55:L83)</f>
        <v>19784.329999999998</v>
      </c>
      <c r="M84" s="12">
        <f>SUM(M55:M83)</f>
        <v>34.799999999999997</v>
      </c>
      <c r="N84" s="42"/>
      <c r="O84" s="12">
        <f t="shared" ref="O84:T84" si="6">SUM(O55:O83)</f>
        <v>85412</v>
      </c>
      <c r="P84" s="12">
        <f t="shared" si="6"/>
        <v>13600</v>
      </c>
      <c r="Q84" s="12">
        <f t="shared" si="6"/>
        <v>0</v>
      </c>
      <c r="R84" s="12">
        <f t="shared" si="6"/>
        <v>72777.899999999994</v>
      </c>
      <c r="S84" s="12">
        <f t="shared" si="6"/>
        <v>104.4</v>
      </c>
      <c r="T84" s="12">
        <f t="shared" si="6"/>
        <v>0</v>
      </c>
      <c r="U84" s="65">
        <f t="shared" si="4"/>
        <v>0.11378537863434687</v>
      </c>
    </row>
    <row r="85" spans="2:21" ht="15.75" thickBot="1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2:21" ht="15.75" thickBot="1">
      <c r="B86" s="296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96" t="s">
        <v>16</v>
      </c>
      <c r="E87" s="231"/>
      <c r="F87" s="231"/>
      <c r="G87" s="231"/>
      <c r="H87" s="231"/>
      <c r="I87" s="231"/>
      <c r="J87" s="296" t="s">
        <v>117</v>
      </c>
      <c r="K87" s="231"/>
      <c r="L87" s="231"/>
      <c r="M87" s="231"/>
      <c r="N87" s="231"/>
      <c r="O87" s="231"/>
      <c r="P87" s="296" t="s">
        <v>116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96" t="s">
        <v>47</v>
      </c>
      <c r="E88" s="231"/>
      <c r="F88" s="296" t="s">
        <v>48</v>
      </c>
      <c r="G88" s="231"/>
      <c r="H88" s="296" t="s">
        <v>49</v>
      </c>
      <c r="I88" s="231"/>
      <c r="J88" s="296" t="s">
        <v>47</v>
      </c>
      <c r="K88" s="231"/>
      <c r="L88" s="296" t="s">
        <v>48</v>
      </c>
      <c r="M88" s="231"/>
      <c r="N88" s="296" t="s">
        <v>49</v>
      </c>
      <c r="O88" s="231"/>
      <c r="P88" s="296" t="s">
        <v>47</v>
      </c>
      <c r="Q88" s="231"/>
      <c r="R88" s="296" t="s">
        <v>48</v>
      </c>
      <c r="S88" s="231"/>
      <c r="T88" s="296" t="s">
        <v>49</v>
      </c>
      <c r="U88" s="231"/>
    </row>
    <row r="89" spans="2:21" ht="15.75" thickBot="1">
      <c r="B89" s="312" t="s">
        <v>73</v>
      </c>
      <c r="C89" s="231"/>
      <c r="D89" s="311">
        <v>400240</v>
      </c>
      <c r="E89" s="231"/>
      <c r="F89" s="311">
        <v>83488.3</v>
      </c>
      <c r="G89" s="231"/>
      <c r="H89" s="311">
        <v>0</v>
      </c>
      <c r="I89" s="231"/>
      <c r="J89" s="311">
        <v>72777.899999999994</v>
      </c>
      <c r="K89" s="231"/>
      <c r="L89" s="311">
        <v>104.4</v>
      </c>
      <c r="M89" s="231"/>
      <c r="N89" s="311">
        <v>0</v>
      </c>
      <c r="O89" s="231"/>
      <c r="P89" s="311">
        <v>72777.899999999994</v>
      </c>
      <c r="Q89" s="231"/>
      <c r="R89" s="311">
        <v>104.4</v>
      </c>
      <c r="S89" s="231"/>
      <c r="T89" s="311">
        <v>0</v>
      </c>
      <c r="U89" s="231"/>
    </row>
    <row r="90" spans="2:21" ht="15.75" thickBot="1">
      <c r="B90" s="312" t="s">
        <v>74</v>
      </c>
      <c r="C90" s="231"/>
      <c r="D90" s="311">
        <v>99760</v>
      </c>
      <c r="E90" s="231"/>
      <c r="F90" s="311">
        <v>57036</v>
      </c>
      <c r="G90" s="231"/>
      <c r="H90" s="311">
        <v>0</v>
      </c>
      <c r="I90" s="231"/>
      <c r="J90" s="311">
        <v>0</v>
      </c>
      <c r="K90" s="231"/>
      <c r="L90" s="311">
        <v>0</v>
      </c>
      <c r="M90" s="231"/>
      <c r="N90" s="311">
        <v>0</v>
      </c>
      <c r="O90" s="231"/>
      <c r="P90" s="311">
        <v>0</v>
      </c>
      <c r="Q90" s="231"/>
      <c r="R90" s="311">
        <v>0</v>
      </c>
      <c r="S90" s="231"/>
      <c r="T90" s="311">
        <v>0</v>
      </c>
      <c r="U90" s="231"/>
    </row>
    <row r="91" spans="2:21" ht="15.75" thickBot="1">
      <c r="B91" s="312" t="s">
        <v>43</v>
      </c>
      <c r="C91" s="231"/>
      <c r="D91" s="311">
        <f>SUM(D89,D90)</f>
        <v>500000</v>
      </c>
      <c r="E91" s="231"/>
      <c r="F91" s="311">
        <f>SUM(F89,F90)</f>
        <v>140524.29999999999</v>
      </c>
      <c r="G91" s="231"/>
      <c r="H91" s="311">
        <f>SUM(H89,H90)</f>
        <v>0</v>
      </c>
      <c r="I91" s="231"/>
      <c r="J91" s="311">
        <f>SUM(J89,J90)</f>
        <v>72777.899999999994</v>
      </c>
      <c r="K91" s="231"/>
      <c r="L91" s="311">
        <f>SUM(L89,L90)</f>
        <v>104.4</v>
      </c>
      <c r="M91" s="231"/>
      <c r="N91" s="311">
        <f>SUM(N89,N90)</f>
        <v>0</v>
      </c>
      <c r="O91" s="231"/>
      <c r="P91" s="311">
        <f>SUM(P89,P90)</f>
        <v>72777.899999999994</v>
      </c>
      <c r="Q91" s="231"/>
      <c r="R91" s="311">
        <f>SUM(R89,R90)</f>
        <v>104.4</v>
      </c>
      <c r="S91" s="231"/>
      <c r="T91" s="311">
        <f>SUM(T89,T90)</f>
        <v>0</v>
      </c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32">
    <mergeCell ref="O30:Q30"/>
    <mergeCell ref="O32:Q32"/>
    <mergeCell ref="O36:Q36"/>
    <mergeCell ref="O40:Q40"/>
    <mergeCell ref="O42:Q42"/>
    <mergeCell ref="O45:Q45"/>
    <mergeCell ref="R26:T26"/>
    <mergeCell ref="R30:T30"/>
    <mergeCell ref="R32:T32"/>
    <mergeCell ref="R36:T36"/>
    <mergeCell ref="R40:T40"/>
    <mergeCell ref="R42:T42"/>
    <mergeCell ref="R45:T45"/>
    <mergeCell ref="R44:T44"/>
    <mergeCell ref="R38:T38"/>
    <mergeCell ref="R39:T39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I45:K45"/>
    <mergeCell ref="L45:N45"/>
    <mergeCell ref="B42:D42"/>
    <mergeCell ref="B43:D43"/>
    <mergeCell ref="E43:F43"/>
    <mergeCell ref="G43:H43"/>
    <mergeCell ref="I43:K43"/>
    <mergeCell ref="L43:N43"/>
    <mergeCell ref="O43:Q43"/>
    <mergeCell ref="R43:T43"/>
    <mergeCell ref="I42:K42"/>
    <mergeCell ref="L42:N42"/>
    <mergeCell ref="B40:D40"/>
    <mergeCell ref="B41:D41"/>
    <mergeCell ref="E41:F41"/>
    <mergeCell ref="G41:H41"/>
    <mergeCell ref="I41:K41"/>
    <mergeCell ref="L41:N41"/>
    <mergeCell ref="O41:Q41"/>
    <mergeCell ref="R41:T41"/>
    <mergeCell ref="I40:K40"/>
    <mergeCell ref="L40:N40"/>
    <mergeCell ref="B38:D38"/>
    <mergeCell ref="E38:F38"/>
    <mergeCell ref="G38:H38"/>
    <mergeCell ref="I38:K38"/>
    <mergeCell ref="L38:N38"/>
    <mergeCell ref="O38:Q38"/>
    <mergeCell ref="B39:D39"/>
    <mergeCell ref="E39:F39"/>
    <mergeCell ref="G39:H39"/>
    <mergeCell ref="I39:K39"/>
    <mergeCell ref="L39:N39"/>
    <mergeCell ref="O39:Q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I36:K36"/>
    <mergeCell ref="L36:N36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I32:K32"/>
    <mergeCell ref="L32:N32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I30:K30"/>
    <mergeCell ref="L30:N30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I26:K26"/>
    <mergeCell ref="L26:N26"/>
    <mergeCell ref="O26:Q26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5:U5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4.140625" customWidth="1"/>
    <col min="3" max="3" width="13.5703125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s="35" customFormat="1" ht="15.7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2:21" ht="15.75" customHeight="1">
      <c r="B6" s="1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213">
        <v>500000</v>
      </c>
      <c r="J12" s="206"/>
      <c r="K12" s="206"/>
      <c r="L12" s="206"/>
      <c r="M12" s="206"/>
      <c r="N12" s="44" t="s">
        <v>8</v>
      </c>
      <c r="O12" s="213">
        <v>140524.29999999999</v>
      </c>
      <c r="P12" s="206"/>
      <c r="Q12" s="206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/>
      <c r="J13" s="206"/>
      <c r="K13" s="206"/>
      <c r="L13" s="206"/>
      <c r="M13" s="206"/>
      <c r="N13" s="44" t="s">
        <v>8</v>
      </c>
      <c r="O13" s="209"/>
      <c r="P13" s="206"/>
      <c r="Q13" s="206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289" t="s">
        <v>104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 s="35" customFormat="1" ht="15.75" thickBot="1">
      <c r="B21" s="51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103</v>
      </c>
      <c r="J22" s="225"/>
      <c r="K22" s="224"/>
      <c r="L22" s="223">
        <v>103.17</v>
      </c>
      <c r="M22" s="225"/>
      <c r="N22" s="224"/>
      <c r="O22" s="223">
        <v>452</v>
      </c>
      <c r="P22" s="225"/>
      <c r="Q22" s="224"/>
      <c r="R22" s="223">
        <v>451.86</v>
      </c>
      <c r="S22" s="225"/>
      <c r="T22" s="224"/>
      <c r="U22" s="60">
        <f>IF(G22=0,0,+R22/G22)</f>
        <v>0.89477227722772279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1950</v>
      </c>
      <c r="J23" s="237"/>
      <c r="K23" s="236"/>
      <c r="L23" s="223">
        <v>1950</v>
      </c>
      <c r="M23" s="237"/>
      <c r="N23" s="236"/>
      <c r="O23" s="223">
        <v>6135</v>
      </c>
      <c r="P23" s="237"/>
      <c r="Q23" s="236"/>
      <c r="R23" s="223">
        <v>6135</v>
      </c>
      <c r="S23" s="237"/>
      <c r="T23" s="236"/>
      <c r="U23" s="60">
        <f>IF(G23=0,0,+R23/G23)</f>
        <v>0.31360220825026836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30</v>
      </c>
      <c r="J24" s="225"/>
      <c r="K24" s="224"/>
      <c r="L24" s="223">
        <v>30</v>
      </c>
      <c r="M24" s="225"/>
      <c r="N24" s="224"/>
      <c r="O24" s="223">
        <v>120</v>
      </c>
      <c r="P24" s="225"/>
      <c r="Q24" s="224"/>
      <c r="R24" s="223">
        <v>120</v>
      </c>
      <c r="S24" s="225"/>
      <c r="T24" s="224"/>
      <c r="U24" s="60">
        <f t="shared" ref="U24:U46" si="0">IF(G24=0,0,+R24/G24)</f>
        <v>0.85106382978723405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510</v>
      </c>
      <c r="J25" s="225"/>
      <c r="K25" s="224"/>
      <c r="L25" s="223">
        <v>510</v>
      </c>
      <c r="M25" s="225"/>
      <c r="N25" s="224"/>
      <c r="O25" s="223">
        <v>1590</v>
      </c>
      <c r="P25" s="225"/>
      <c r="Q25" s="224"/>
      <c r="R25" s="223">
        <v>1590</v>
      </c>
      <c r="S25" s="225"/>
      <c r="T25" s="224"/>
      <c r="U25" s="60">
        <f t="shared" si="0"/>
        <v>0.30635838150289019</v>
      </c>
    </row>
    <row r="26" spans="2:21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0</v>
      </c>
      <c r="P27" s="225"/>
      <c r="Q27" s="224"/>
      <c r="R27" s="223">
        <v>0</v>
      </c>
      <c r="S27" s="225"/>
      <c r="T27" s="224"/>
      <c r="U27" s="60">
        <f t="shared" si="0"/>
        <v>0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0</v>
      </c>
      <c r="P28" s="225"/>
      <c r="Q28" s="224"/>
      <c r="R28" s="239">
        <v>0</v>
      </c>
      <c r="S28" s="225"/>
      <c r="T28" s="224"/>
      <c r="U28" s="60">
        <f t="shared" si="0"/>
        <v>0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0</v>
      </c>
      <c r="P29" s="225"/>
      <c r="Q29" s="224"/>
      <c r="R29" s="239">
        <v>0</v>
      </c>
      <c r="S29" s="225"/>
      <c r="T29" s="224"/>
      <c r="U29" s="60">
        <f t="shared" si="0"/>
        <v>0</v>
      </c>
    </row>
    <row r="30" spans="2:21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0</v>
      </c>
      <c r="P31" s="225"/>
      <c r="Q31" s="224"/>
      <c r="R31" s="223">
        <v>0</v>
      </c>
      <c r="S31" s="225"/>
      <c r="T31" s="224"/>
      <c r="U31" s="60">
        <f t="shared" si="0"/>
        <v>0</v>
      </c>
    </row>
    <row r="32" spans="2:21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0</v>
      </c>
      <c r="P33" s="225"/>
      <c r="Q33" s="224"/>
      <c r="R33" s="239">
        <v>0</v>
      </c>
      <c r="S33" s="225"/>
      <c r="T33" s="224"/>
      <c r="U33" s="60">
        <f t="shared" ref="U33" si="1">IF(G33=0,0,+R33/G33)</f>
        <v>0</v>
      </c>
    </row>
    <row r="34" spans="2:2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0</v>
      </c>
      <c r="P34" s="225"/>
      <c r="Q34" s="224"/>
      <c r="R34" s="239">
        <v>0</v>
      </c>
      <c r="S34" s="225"/>
      <c r="T34" s="224"/>
      <c r="U34" s="60">
        <f t="shared" si="0"/>
        <v>0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0</v>
      </c>
      <c r="P35" s="225"/>
      <c r="Q35" s="224"/>
      <c r="R35" s="223">
        <v>0</v>
      </c>
      <c r="S35" s="225"/>
      <c r="T35" s="224"/>
      <c r="U35" s="60">
        <f t="shared" ref="U35" si="2">IF(G35=0,0,+R35/G35)</f>
        <v>0</v>
      </c>
    </row>
    <row r="36" spans="2:21">
      <c r="B36" s="23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</row>
    <row r="37" spans="2:21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0</v>
      </c>
      <c r="P37" s="225"/>
      <c r="Q37" s="224"/>
      <c r="R37" s="239">
        <v>0</v>
      </c>
      <c r="S37" s="225"/>
      <c r="T37" s="224"/>
      <c r="U37" s="60">
        <f t="shared" ref="U37:U39" si="3">IF(G37=0,0,+R37/G37)</f>
        <v>0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0</v>
      </c>
      <c r="P38" s="225"/>
      <c r="Q38" s="224"/>
      <c r="R38" s="239">
        <v>0</v>
      </c>
      <c r="S38" s="225"/>
      <c r="T38" s="224"/>
      <c r="U38" s="60">
        <f t="shared" si="3"/>
        <v>0</v>
      </c>
    </row>
    <row r="39" spans="2:21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0</v>
      </c>
      <c r="P39" s="225"/>
      <c r="Q39" s="224"/>
      <c r="R39" s="223">
        <v>0</v>
      </c>
      <c r="S39" s="225"/>
      <c r="T39" s="224"/>
      <c r="U39" s="60">
        <f t="shared" si="3"/>
        <v>0</v>
      </c>
    </row>
    <row r="40" spans="2:21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0</v>
      </c>
      <c r="P41" s="225"/>
      <c r="Q41" s="224"/>
      <c r="R41" s="223">
        <v>0</v>
      </c>
      <c r="S41" s="225"/>
      <c r="T41" s="224"/>
      <c r="U41" s="60">
        <f t="shared" si="0"/>
        <v>0</v>
      </c>
    </row>
    <row r="42" spans="2:21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4</v>
      </c>
      <c r="P43" s="225"/>
      <c r="Q43" s="224"/>
      <c r="R43" s="223">
        <v>4</v>
      </c>
      <c r="S43" s="225"/>
      <c r="T43" s="224"/>
      <c r="U43" s="60">
        <f t="shared" si="0"/>
        <v>0.33333333333333331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1</v>
      </c>
      <c r="J44" s="225"/>
      <c r="K44" s="224"/>
      <c r="L44" s="223">
        <v>1</v>
      </c>
      <c r="M44" s="225"/>
      <c r="N44" s="224"/>
      <c r="O44" s="223">
        <v>2</v>
      </c>
      <c r="P44" s="225"/>
      <c r="Q44" s="224"/>
      <c r="R44" s="223">
        <v>2</v>
      </c>
      <c r="S44" s="225"/>
      <c r="T44" s="224"/>
      <c r="U44" s="60">
        <f t="shared" si="0"/>
        <v>0.4</v>
      </c>
    </row>
    <row r="45" spans="2:21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ht="15.75" thickBot="1">
      <c r="B54" s="257" t="s">
        <v>22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4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9">
        <v>0</v>
      </c>
      <c r="P55" s="2">
        <v>0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3">
        <v>0</v>
      </c>
      <c r="K56" s="7"/>
      <c r="L56" s="3">
        <v>26224.51</v>
      </c>
      <c r="M56" s="3">
        <v>0</v>
      </c>
      <c r="N56" s="14"/>
      <c r="O56" s="10">
        <v>81760</v>
      </c>
      <c r="P56" s="3">
        <v>0</v>
      </c>
      <c r="Q56" s="7"/>
      <c r="R56" s="3">
        <v>79622.28</v>
      </c>
      <c r="S56" s="3">
        <v>0</v>
      </c>
      <c r="T56" s="14"/>
      <c r="U56" s="60">
        <f t="shared" ref="U56:U84" si="4">IF(G56=0,0,(+R56+S56)/G56)</f>
        <v>0.32461790606653618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43">
        <v>0</v>
      </c>
      <c r="J57" s="3">
        <v>0</v>
      </c>
      <c r="K57" s="7"/>
      <c r="L57" s="3">
        <v>0</v>
      </c>
      <c r="M57" s="3">
        <v>0</v>
      </c>
      <c r="N57" s="14"/>
      <c r="O57" s="10">
        <v>0</v>
      </c>
      <c r="P57" s="3">
        <v>0</v>
      </c>
      <c r="Q57" s="7"/>
      <c r="R57" s="3">
        <v>0</v>
      </c>
      <c r="S57" s="3">
        <v>0</v>
      </c>
      <c r="T57" s="14"/>
      <c r="U57" s="60">
        <f t="shared" si="4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43">
        <v>3000</v>
      </c>
      <c r="J58" s="3">
        <v>0</v>
      </c>
      <c r="K58" s="7"/>
      <c r="L58" s="3">
        <v>0</v>
      </c>
      <c r="M58" s="3">
        <v>0</v>
      </c>
      <c r="N58" s="14"/>
      <c r="O58" s="10">
        <v>3000</v>
      </c>
      <c r="P58" s="3">
        <v>0</v>
      </c>
      <c r="Q58" s="7"/>
      <c r="R58" s="3">
        <v>0</v>
      </c>
      <c r="S58" s="3">
        <v>0</v>
      </c>
      <c r="T58" s="14"/>
      <c r="U58" s="60">
        <f t="shared" si="4"/>
        <v>0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10">
        <v>0</v>
      </c>
      <c r="P59" s="3">
        <v>0</v>
      </c>
      <c r="Q59" s="7"/>
      <c r="R59" s="3">
        <v>0</v>
      </c>
      <c r="S59" s="3">
        <v>0</v>
      </c>
      <c r="T59" s="14"/>
      <c r="U59" s="60">
        <f t="shared" si="4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0">
        <v>0</v>
      </c>
      <c r="J60" s="3">
        <v>0</v>
      </c>
      <c r="K60" s="7"/>
      <c r="L60" s="3">
        <v>0</v>
      </c>
      <c r="M60" s="3">
        <v>0</v>
      </c>
      <c r="N60" s="14"/>
      <c r="O60" s="10">
        <v>3500</v>
      </c>
      <c r="P60" s="3">
        <v>0</v>
      </c>
      <c r="Q60" s="7"/>
      <c r="R60" s="3">
        <v>0</v>
      </c>
      <c r="S60" s="3">
        <v>0</v>
      </c>
      <c r="T60" s="14"/>
      <c r="U60" s="60">
        <f t="shared" si="4"/>
        <v>0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11">
        <v>0</v>
      </c>
      <c r="J61" s="4">
        <v>0</v>
      </c>
      <c r="K61" s="8"/>
      <c r="L61" s="4">
        <v>0</v>
      </c>
      <c r="M61" s="4">
        <v>0</v>
      </c>
      <c r="N61" s="15"/>
      <c r="O61" s="11">
        <v>0</v>
      </c>
      <c r="P61" s="4">
        <v>0</v>
      </c>
      <c r="Q61" s="8"/>
      <c r="R61" s="4">
        <v>0</v>
      </c>
      <c r="S61" s="4">
        <v>0</v>
      </c>
      <c r="T61" s="15"/>
      <c r="U61" s="60">
        <f t="shared" si="4"/>
        <v>0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12">
        <v>0</v>
      </c>
      <c r="P63" s="5">
        <v>0</v>
      </c>
      <c r="Q63" s="42"/>
      <c r="R63" s="5">
        <v>0</v>
      </c>
      <c r="S63" s="5">
        <v>0</v>
      </c>
      <c r="T63" s="43"/>
      <c r="U63" s="60">
        <f t="shared" si="4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64"/>
    </row>
    <row r="65" spans="2:21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12">
        <v>0</v>
      </c>
      <c r="P65" s="5">
        <v>0</v>
      </c>
      <c r="Q65" s="42"/>
      <c r="R65" s="5">
        <v>0</v>
      </c>
      <c r="S65" s="5">
        <v>0</v>
      </c>
      <c r="T65" s="43"/>
      <c r="U65" s="65">
        <f t="shared" si="4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64"/>
    </row>
    <row r="67" spans="2:21">
      <c r="B67" s="253" t="s">
        <v>60</v>
      </c>
      <c r="C67" s="218"/>
      <c r="D67" s="218"/>
      <c r="E67" s="218"/>
      <c r="F67" s="219"/>
      <c r="G67" s="254">
        <v>2000</v>
      </c>
      <c r="H67" s="219"/>
      <c r="I67" s="9">
        <v>0</v>
      </c>
      <c r="J67" s="2">
        <v>0</v>
      </c>
      <c r="K67" s="6"/>
      <c r="L67" s="2">
        <v>0</v>
      </c>
      <c r="M67" s="2">
        <v>0</v>
      </c>
      <c r="N67" s="13"/>
      <c r="O67" s="9">
        <v>0</v>
      </c>
      <c r="P67" s="2">
        <v>0</v>
      </c>
      <c r="Q67" s="6"/>
      <c r="R67" s="2">
        <v>0</v>
      </c>
      <c r="S67" s="2">
        <v>0</v>
      </c>
      <c r="T67" s="13"/>
      <c r="U67" s="66">
        <f t="shared" si="4"/>
        <v>0</v>
      </c>
    </row>
    <row r="68" spans="2:21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11">
        <v>0</v>
      </c>
      <c r="J68" s="4">
        <v>0</v>
      </c>
      <c r="K68" s="8"/>
      <c r="L68" s="4">
        <v>0</v>
      </c>
      <c r="M68" s="4">
        <v>0</v>
      </c>
      <c r="N68" s="15"/>
      <c r="O68" s="11">
        <v>0</v>
      </c>
      <c r="P68" s="4">
        <v>0</v>
      </c>
      <c r="Q68" s="8"/>
      <c r="R68" s="4">
        <v>0</v>
      </c>
      <c r="S68" s="4">
        <v>0</v>
      </c>
      <c r="T68" s="15"/>
      <c r="U68" s="65">
        <f t="shared" si="4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4"/>
    </row>
    <row r="70" spans="2:21">
      <c r="B70" s="253" t="s">
        <v>62</v>
      </c>
      <c r="C70" s="218"/>
      <c r="D70" s="218"/>
      <c r="E70" s="218"/>
      <c r="F70" s="219"/>
      <c r="G70" s="254">
        <v>2000</v>
      </c>
      <c r="H70" s="219"/>
      <c r="I70" s="9">
        <v>0</v>
      </c>
      <c r="J70" s="178">
        <v>1000</v>
      </c>
      <c r="K70" s="6"/>
      <c r="L70" s="2">
        <v>0</v>
      </c>
      <c r="M70" s="2">
        <v>0</v>
      </c>
      <c r="N70" s="13"/>
      <c r="O70" s="9">
        <v>0</v>
      </c>
      <c r="P70" s="2">
        <v>2000</v>
      </c>
      <c r="Q70" s="6"/>
      <c r="R70" s="2">
        <v>0</v>
      </c>
      <c r="S70" s="2">
        <v>0</v>
      </c>
      <c r="T70" s="13"/>
      <c r="U70" s="66">
        <f t="shared" si="4"/>
        <v>0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0">
        <v>0</v>
      </c>
      <c r="J71" s="144">
        <v>0</v>
      </c>
      <c r="K71" s="7"/>
      <c r="L71" s="3">
        <v>0</v>
      </c>
      <c r="M71" s="3">
        <v>0</v>
      </c>
      <c r="N71" s="14"/>
      <c r="O71" s="10">
        <v>0</v>
      </c>
      <c r="P71" s="3">
        <v>0</v>
      </c>
      <c r="Q71" s="7"/>
      <c r="R71" s="3">
        <v>0</v>
      </c>
      <c r="S71" s="3">
        <v>0</v>
      </c>
      <c r="T71" s="14"/>
      <c r="U71" s="60">
        <f t="shared" si="4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0">
        <v>0</v>
      </c>
      <c r="J72" s="144">
        <v>0</v>
      </c>
      <c r="K72" s="7"/>
      <c r="L72" s="3">
        <v>0</v>
      </c>
      <c r="M72" s="3">
        <v>0</v>
      </c>
      <c r="N72" s="14"/>
      <c r="O72" s="10">
        <v>0</v>
      </c>
      <c r="P72" s="3">
        <v>0</v>
      </c>
      <c r="Q72" s="7"/>
      <c r="R72" s="3">
        <v>0</v>
      </c>
      <c r="S72" s="3">
        <v>0</v>
      </c>
      <c r="T72" s="14"/>
      <c r="U72" s="60">
        <f t="shared" si="4"/>
        <v>0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0">
        <v>0</v>
      </c>
      <c r="J73" s="144">
        <v>0</v>
      </c>
      <c r="K73" s="7"/>
      <c r="L73" s="3">
        <v>0</v>
      </c>
      <c r="M73" s="3">
        <v>0</v>
      </c>
      <c r="N73" s="14"/>
      <c r="O73" s="10">
        <v>0</v>
      </c>
      <c r="P73" s="3">
        <v>10500</v>
      </c>
      <c r="Q73" s="7"/>
      <c r="R73" s="3">
        <v>0</v>
      </c>
      <c r="S73" s="3">
        <v>0</v>
      </c>
      <c r="T73" s="14"/>
      <c r="U73" s="60">
        <f t="shared" si="4"/>
        <v>0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0">
        <v>0</v>
      </c>
      <c r="J74" s="144">
        <v>0</v>
      </c>
      <c r="K74" s="7"/>
      <c r="L74" s="3">
        <v>0</v>
      </c>
      <c r="M74" s="3">
        <v>0</v>
      </c>
      <c r="N74" s="14"/>
      <c r="O74" s="10">
        <v>20592</v>
      </c>
      <c r="P74" s="3">
        <v>0</v>
      </c>
      <c r="Q74" s="7"/>
      <c r="R74" s="3">
        <v>19380.13</v>
      </c>
      <c r="S74" s="3">
        <v>0</v>
      </c>
      <c r="T74" s="14"/>
      <c r="U74" s="60">
        <f t="shared" si="4"/>
        <v>0.94114850427350427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0">
        <v>0</v>
      </c>
      <c r="J75" s="144">
        <v>200</v>
      </c>
      <c r="K75" s="7"/>
      <c r="L75" s="3">
        <v>0</v>
      </c>
      <c r="M75" s="3">
        <v>17.399999999999999</v>
      </c>
      <c r="N75" s="14"/>
      <c r="O75" s="10">
        <v>0</v>
      </c>
      <c r="P75" s="3">
        <v>800</v>
      </c>
      <c r="Q75" s="7"/>
      <c r="R75" s="3">
        <v>0</v>
      </c>
      <c r="S75" s="3">
        <v>121.8</v>
      </c>
      <c r="T75" s="14"/>
      <c r="U75" s="60">
        <f t="shared" si="4"/>
        <v>5.0749999999999997E-2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1">
        <v>0</v>
      </c>
      <c r="J76" s="4">
        <v>0</v>
      </c>
      <c r="K76" s="8"/>
      <c r="L76" s="4">
        <v>0</v>
      </c>
      <c r="M76" s="4">
        <v>0</v>
      </c>
      <c r="N76" s="15"/>
      <c r="O76" s="11">
        <v>0</v>
      </c>
      <c r="P76" s="4">
        <v>1500</v>
      </c>
      <c r="Q76" s="8"/>
      <c r="R76" s="4">
        <v>0</v>
      </c>
      <c r="S76" s="4">
        <v>0</v>
      </c>
      <c r="T76" s="15"/>
      <c r="U76" s="65">
        <f t="shared" si="4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9">
        <v>0</v>
      </c>
      <c r="P78" s="2">
        <v>0</v>
      </c>
      <c r="Q78" s="6"/>
      <c r="R78" s="2">
        <v>0</v>
      </c>
      <c r="S78" s="2">
        <v>0</v>
      </c>
      <c r="T78" s="13"/>
      <c r="U78" s="66">
        <f t="shared" si="4"/>
        <v>0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10">
        <v>0</v>
      </c>
      <c r="P79" s="3">
        <v>0</v>
      </c>
      <c r="Q79" s="7"/>
      <c r="R79" s="3">
        <v>0</v>
      </c>
      <c r="S79" s="3">
        <v>0</v>
      </c>
      <c r="T79" s="14"/>
      <c r="U79" s="60">
        <f t="shared" si="4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0</v>
      </c>
      <c r="M80" s="3">
        <v>0</v>
      </c>
      <c r="N80" s="14"/>
      <c r="O80" s="10">
        <v>0</v>
      </c>
      <c r="P80" s="3">
        <v>0</v>
      </c>
      <c r="Q80" s="7"/>
      <c r="R80" s="3">
        <v>0</v>
      </c>
      <c r="S80" s="3">
        <v>0</v>
      </c>
      <c r="T80" s="14"/>
      <c r="U80" s="60">
        <f t="shared" si="4"/>
        <v>0</v>
      </c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10">
        <v>0</v>
      </c>
      <c r="P81" s="3">
        <v>0</v>
      </c>
      <c r="Q81" s="7"/>
      <c r="R81" s="3">
        <v>0</v>
      </c>
      <c r="S81" s="3">
        <v>0</v>
      </c>
      <c r="T81" s="14"/>
      <c r="U81" s="60">
        <f t="shared" si="4"/>
        <v>0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10">
        <v>0</v>
      </c>
      <c r="P82" s="3">
        <v>0</v>
      </c>
      <c r="Q82" s="7"/>
      <c r="R82" s="3">
        <v>0</v>
      </c>
      <c r="S82" s="3">
        <v>0</v>
      </c>
      <c r="T82" s="14"/>
      <c r="U82" s="60">
        <f t="shared" si="4"/>
        <v>0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11">
        <v>0</v>
      </c>
      <c r="P83" s="4">
        <v>0</v>
      </c>
      <c r="Q83" s="8"/>
      <c r="R83" s="4">
        <v>0</v>
      </c>
      <c r="S83" s="4">
        <v>0</v>
      </c>
      <c r="T83" s="15"/>
      <c r="U83" s="65">
        <f t="shared" si="4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23440</v>
      </c>
      <c r="J84" s="12">
        <f>SUM(J55:J83)</f>
        <v>1200</v>
      </c>
      <c r="K84" s="12">
        <f>SUM(K55:K83)</f>
        <v>0</v>
      </c>
      <c r="L84" s="12">
        <f>SUM(L55:L83)</f>
        <v>26224.51</v>
      </c>
      <c r="M84" s="12">
        <f>SUM(M55:M83)</f>
        <v>17.399999999999999</v>
      </c>
      <c r="N84" s="42"/>
      <c r="O84" s="12">
        <f t="shared" ref="O84:T84" si="5">SUM(O55:O83)</f>
        <v>108852</v>
      </c>
      <c r="P84" s="12">
        <f t="shared" si="5"/>
        <v>14800</v>
      </c>
      <c r="Q84" s="12">
        <f t="shared" si="5"/>
        <v>0</v>
      </c>
      <c r="R84" s="12">
        <f t="shared" si="5"/>
        <v>99002.41</v>
      </c>
      <c r="S84" s="12">
        <f t="shared" si="5"/>
        <v>121.8</v>
      </c>
      <c r="T84" s="12">
        <f t="shared" si="5"/>
        <v>0</v>
      </c>
      <c r="U84" s="65">
        <f t="shared" si="4"/>
        <v>0.15475480009111287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26224.51</v>
      </c>
      <c r="K89" s="231"/>
      <c r="L89" s="259">
        <v>17.399999999999999</v>
      </c>
      <c r="M89" s="231"/>
      <c r="N89" s="259"/>
      <c r="O89" s="231"/>
      <c r="P89" s="259">
        <v>99002.41</v>
      </c>
      <c r="Q89" s="231"/>
      <c r="R89" s="259">
        <v>121.8</v>
      </c>
      <c r="S89" s="231"/>
      <c r="T89" s="259"/>
      <c r="U89" s="231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0</v>
      </c>
      <c r="K90" s="231"/>
      <c r="L90" s="259">
        <v>0</v>
      </c>
      <c r="M90" s="231"/>
      <c r="N90" s="259"/>
      <c r="O90" s="231"/>
      <c r="P90" s="259">
        <v>0</v>
      </c>
      <c r="Q90" s="231"/>
      <c r="R90" s="259">
        <v>0</v>
      </c>
      <c r="S90" s="231"/>
      <c r="T90" s="259"/>
      <c r="U90" s="231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26224.51</v>
      </c>
      <c r="K91" s="231"/>
      <c r="L91" s="259">
        <f>SUM(L89,L90)</f>
        <v>17.399999999999999</v>
      </c>
      <c r="M91" s="231"/>
      <c r="N91" s="259"/>
      <c r="O91" s="231"/>
      <c r="P91" s="259">
        <f>SUM(P89,P90)</f>
        <v>99002.41</v>
      </c>
      <c r="Q91" s="231"/>
      <c r="R91" s="259">
        <f>SUM(R89,R90)</f>
        <v>121.8</v>
      </c>
      <c r="S91" s="231"/>
      <c r="T91" s="259"/>
      <c r="U91" s="231"/>
    </row>
    <row r="92" spans="2:2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2:21">
      <c r="B93" s="21"/>
      <c r="C93" s="21"/>
      <c r="D93" s="21"/>
      <c r="E93" s="21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5" spans="2:21" ht="15.75" thickBot="1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2:21" ht="15.75" thickBot="1">
      <c r="B96" s="257" t="s">
        <v>75</v>
      </c>
      <c r="C96" s="251"/>
      <c r="D96" s="251"/>
      <c r="E96" s="252"/>
      <c r="F96" s="50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>
      <c r="B97" s="262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2:21">
      <c r="B98" s="265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24"/>
    </row>
    <row r="99" spans="2:21" ht="15.75" thickBot="1">
      <c r="B99" s="26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6"/>
    </row>
    <row r="100" spans="2:21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2:2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>
      <c r="B102" s="276" t="s">
        <v>76</v>
      </c>
      <c r="C102" s="276"/>
      <c r="D102" s="276"/>
      <c r="E102" s="276"/>
      <c r="F102" s="276"/>
      <c r="G102" s="276"/>
      <c r="H102" s="23"/>
      <c r="I102" s="23"/>
      <c r="J102" s="271" t="s">
        <v>77</v>
      </c>
      <c r="K102" s="271"/>
      <c r="L102" s="271"/>
      <c r="M102" s="271"/>
      <c r="N102" s="271"/>
      <c r="O102" s="271"/>
      <c r="P102" s="23"/>
      <c r="Q102" s="23"/>
      <c r="R102" s="272" t="s">
        <v>78</v>
      </c>
      <c r="S102" s="272"/>
      <c r="T102" s="272"/>
      <c r="U102" s="272"/>
    </row>
    <row r="103" spans="2:21">
      <c r="B103" s="35"/>
      <c r="C103" s="35"/>
      <c r="D103" s="35"/>
      <c r="E103" s="35"/>
      <c r="F103" s="35"/>
      <c r="G103" s="35"/>
      <c r="H103" s="17"/>
      <c r="I103" s="17"/>
      <c r="J103" s="277"/>
      <c r="K103" s="277"/>
      <c r="L103" s="277"/>
      <c r="M103" s="277"/>
      <c r="N103" s="277"/>
      <c r="O103" s="277"/>
      <c r="P103" s="17"/>
      <c r="Q103" s="17"/>
      <c r="R103" s="266" t="s">
        <v>88</v>
      </c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>
      <c r="B106" s="279"/>
      <c r="C106" s="279"/>
      <c r="D106" s="279"/>
      <c r="E106" s="279"/>
      <c r="F106" s="279"/>
      <c r="G106" s="279"/>
      <c r="H106" s="45"/>
      <c r="I106" s="45"/>
      <c r="J106" s="277"/>
      <c r="K106" s="277"/>
      <c r="L106" s="277"/>
      <c r="M106" s="277"/>
      <c r="N106" s="277"/>
      <c r="O106" s="277"/>
      <c r="P106" s="45"/>
      <c r="Q106" s="45"/>
      <c r="R106" s="266"/>
      <c r="S106" s="266"/>
      <c r="T106" s="266"/>
      <c r="U106" s="266"/>
    </row>
    <row r="107" spans="2:21" ht="15.75" thickBot="1">
      <c r="B107" s="280"/>
      <c r="C107" s="280"/>
      <c r="D107" s="280"/>
      <c r="E107" s="280"/>
      <c r="F107" s="280"/>
      <c r="G107" s="280"/>
      <c r="H107" s="35"/>
      <c r="I107" s="35"/>
      <c r="J107" s="278"/>
      <c r="K107" s="278"/>
      <c r="L107" s="278"/>
      <c r="M107" s="278"/>
      <c r="N107" s="278"/>
      <c r="O107" s="278"/>
      <c r="P107" s="35"/>
      <c r="Q107" s="35"/>
      <c r="R107" s="247"/>
      <c r="S107" s="247"/>
      <c r="T107" s="247"/>
      <c r="U107" s="247"/>
    </row>
    <row r="108" spans="2:21">
      <c r="B108" s="266" t="s">
        <v>89</v>
      </c>
      <c r="C108" s="266"/>
      <c r="D108" s="266"/>
      <c r="E108" s="266"/>
      <c r="F108" s="266"/>
      <c r="G108" s="266"/>
      <c r="H108" s="35"/>
      <c r="I108" s="35"/>
      <c r="J108" s="225" t="s">
        <v>90</v>
      </c>
      <c r="K108" s="225"/>
      <c r="L108" s="225"/>
      <c r="M108" s="225"/>
      <c r="N108" s="225"/>
      <c r="O108" s="225"/>
      <c r="P108" s="35"/>
      <c r="Q108" s="35"/>
      <c r="R108" s="261" t="s">
        <v>91</v>
      </c>
      <c r="S108" s="261"/>
      <c r="T108" s="261"/>
      <c r="U108" s="261"/>
    </row>
    <row r="109" spans="2:21">
      <c r="B109" s="225" t="s">
        <v>52</v>
      </c>
      <c r="C109" s="225"/>
      <c r="D109" s="225"/>
      <c r="E109" s="225"/>
      <c r="F109" s="225"/>
      <c r="G109" s="225"/>
      <c r="H109" s="35"/>
      <c r="I109" s="35"/>
      <c r="J109" s="274" t="s">
        <v>92</v>
      </c>
      <c r="K109" s="274"/>
      <c r="L109" s="274"/>
      <c r="M109" s="274"/>
      <c r="N109" s="274"/>
      <c r="O109" s="274"/>
      <c r="P109" s="18"/>
      <c r="Q109" s="18"/>
      <c r="R109" s="274" t="s">
        <v>93</v>
      </c>
      <c r="S109" s="274"/>
      <c r="T109" s="274"/>
      <c r="U109" s="274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2:21">
      <c r="B111" s="35"/>
      <c r="C111" s="35"/>
      <c r="D111" s="35"/>
      <c r="E111" s="35"/>
      <c r="F111" s="35"/>
      <c r="G111" s="35"/>
      <c r="H111" s="35"/>
      <c r="I111" s="35"/>
      <c r="J111" s="275" t="s">
        <v>94</v>
      </c>
      <c r="K111" s="275"/>
      <c r="L111" s="275"/>
      <c r="M111" s="275"/>
      <c r="N111" s="275"/>
      <c r="O111" s="275"/>
      <c r="P111" s="35"/>
      <c r="Q111" s="35"/>
      <c r="R111" s="35"/>
      <c r="S111" s="35"/>
      <c r="T111" s="35"/>
      <c r="U111" s="35"/>
    </row>
    <row r="112" spans="2:21">
      <c r="B112" s="200" t="s">
        <v>122</v>
      </c>
      <c r="C112" s="200"/>
      <c r="D112" s="200"/>
      <c r="E112" s="200"/>
      <c r="F112" s="200"/>
      <c r="G112" s="200"/>
      <c r="H112" s="35"/>
      <c r="I112" s="35"/>
      <c r="J112" s="200" t="s">
        <v>95</v>
      </c>
      <c r="K112" s="200"/>
      <c r="L112" s="200"/>
      <c r="M112" s="200"/>
      <c r="N112" s="200"/>
      <c r="O112" s="200"/>
      <c r="P112" s="35"/>
      <c r="Q112" s="35"/>
      <c r="R112" s="200" t="s">
        <v>96</v>
      </c>
      <c r="S112" s="200"/>
      <c r="T112" s="200"/>
      <c r="U112" s="200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>
      <c r="B115" s="225"/>
      <c r="C115" s="225"/>
      <c r="D115" s="225"/>
      <c r="E115" s="225"/>
      <c r="F115" s="225"/>
      <c r="G115" s="225"/>
      <c r="H115" s="35"/>
      <c r="I115" s="35"/>
      <c r="J115" s="200"/>
      <c r="K115" s="200"/>
      <c r="L115" s="200"/>
      <c r="M115" s="200"/>
      <c r="N115" s="200"/>
      <c r="O115" s="200"/>
      <c r="P115" s="35"/>
      <c r="Q115" s="35"/>
      <c r="R115" s="225"/>
      <c r="S115" s="225"/>
      <c r="T115" s="225"/>
      <c r="U115" s="225"/>
    </row>
    <row r="116" spans="2:21" ht="15.75" thickBot="1">
      <c r="B116" s="247"/>
      <c r="C116" s="247"/>
      <c r="D116" s="247"/>
      <c r="E116" s="247"/>
      <c r="F116" s="247"/>
      <c r="G116" s="247"/>
      <c r="H116" s="19"/>
      <c r="I116" s="19"/>
      <c r="J116" s="273"/>
      <c r="K116" s="273"/>
      <c r="L116" s="273"/>
      <c r="M116" s="273"/>
      <c r="N116" s="273"/>
      <c r="O116" s="273"/>
      <c r="P116" s="19"/>
      <c r="Q116" s="19"/>
      <c r="R116" s="247"/>
      <c r="S116" s="247"/>
      <c r="T116" s="247"/>
      <c r="U116" s="247"/>
    </row>
    <row r="117" spans="2:21">
      <c r="B117" s="263" t="s">
        <v>97</v>
      </c>
      <c r="C117" s="263"/>
      <c r="D117" s="263"/>
      <c r="E117" s="263"/>
      <c r="F117" s="263"/>
      <c r="G117" s="263"/>
      <c r="H117" s="20"/>
      <c r="I117" s="20"/>
      <c r="J117" s="263" t="s">
        <v>98</v>
      </c>
      <c r="K117" s="263"/>
      <c r="L117" s="263"/>
      <c r="M117" s="263"/>
      <c r="N117" s="263"/>
      <c r="O117" s="263"/>
      <c r="P117" s="19"/>
      <c r="Q117" s="19"/>
      <c r="R117" s="263" t="s">
        <v>99</v>
      </c>
      <c r="S117" s="263"/>
      <c r="T117" s="263"/>
      <c r="U117" s="263"/>
    </row>
    <row r="118" spans="2:21">
      <c r="B118" s="269" t="s">
        <v>100</v>
      </c>
      <c r="C118" s="269"/>
      <c r="D118" s="269"/>
      <c r="E118" s="269"/>
      <c r="F118" s="269"/>
      <c r="G118" s="269"/>
      <c r="H118" s="35"/>
      <c r="I118" s="35"/>
      <c r="J118" s="270" t="s">
        <v>101</v>
      </c>
      <c r="K118" s="270"/>
      <c r="L118" s="270"/>
      <c r="M118" s="270"/>
      <c r="N118" s="270"/>
      <c r="O118" s="270"/>
      <c r="P118" s="35"/>
      <c r="Q118" s="35"/>
      <c r="R118" s="270" t="s">
        <v>102</v>
      </c>
      <c r="S118" s="270"/>
      <c r="T118" s="270"/>
      <c r="U118" s="270"/>
    </row>
    <row r="119" spans="2:21">
      <c r="B119" s="269"/>
      <c r="C119" s="269"/>
      <c r="D119" s="269"/>
      <c r="E119" s="269"/>
      <c r="F119" s="269"/>
      <c r="G119" s="269"/>
      <c r="H119" s="35"/>
      <c r="I119" s="35"/>
      <c r="J119" s="270"/>
      <c r="K119" s="270"/>
      <c r="L119" s="270"/>
      <c r="M119" s="270"/>
      <c r="N119" s="270"/>
      <c r="O119" s="270"/>
      <c r="P119" s="35"/>
      <c r="Q119" s="35"/>
      <c r="R119" s="270"/>
      <c r="S119" s="270"/>
      <c r="T119" s="270"/>
      <c r="U119" s="270"/>
    </row>
    <row r="120" spans="2:2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2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2:21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</sheetData>
  <mergeCells count="304">
    <mergeCell ref="B4:U4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U19:U20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B26:D26"/>
    <mergeCell ref="B27:D27"/>
    <mergeCell ref="E27:F27"/>
    <mergeCell ref="G27:H27"/>
    <mergeCell ref="I27:K27"/>
    <mergeCell ref="L27:N27"/>
    <mergeCell ref="O27:Q27"/>
    <mergeCell ref="R27:T27"/>
    <mergeCell ref="R25:T25"/>
    <mergeCell ref="B25:D25"/>
    <mergeCell ref="E25:F25"/>
    <mergeCell ref="G25:H25"/>
    <mergeCell ref="I25:K25"/>
    <mergeCell ref="L25:N25"/>
    <mergeCell ref="O25:Q25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9:D39"/>
    <mergeCell ref="E39:F39"/>
    <mergeCell ref="G39:H39"/>
    <mergeCell ref="I39:K39"/>
    <mergeCell ref="L39:N39"/>
    <mergeCell ref="O39:Q39"/>
    <mergeCell ref="R39:T39"/>
    <mergeCell ref="R38:T38"/>
    <mergeCell ref="B38:D38"/>
    <mergeCell ref="E38:F38"/>
    <mergeCell ref="G38:H38"/>
    <mergeCell ref="I38:K38"/>
    <mergeCell ref="L38:N38"/>
    <mergeCell ref="O38:Q38"/>
    <mergeCell ref="B42:D42"/>
    <mergeCell ref="B43:D43"/>
    <mergeCell ref="E43:F43"/>
    <mergeCell ref="G43:H43"/>
    <mergeCell ref="I43:K43"/>
    <mergeCell ref="L43:N43"/>
    <mergeCell ref="O43:Q43"/>
    <mergeCell ref="R43:T43"/>
    <mergeCell ref="B40:D40"/>
    <mergeCell ref="B41:D41"/>
    <mergeCell ref="E41:F41"/>
    <mergeCell ref="G41:H41"/>
    <mergeCell ref="I41:K41"/>
    <mergeCell ref="L41:N41"/>
    <mergeCell ref="O41:Q41"/>
    <mergeCell ref="R41:T41"/>
    <mergeCell ref="R44:T44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O51:Q51"/>
    <mergeCell ref="R51:T51"/>
    <mergeCell ref="U51:U52"/>
    <mergeCell ref="B53:U53"/>
    <mergeCell ref="B54:U54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B67:F67"/>
    <mergeCell ref="G67:H67"/>
    <mergeCell ref="B68:F68"/>
    <mergeCell ref="G68:H68"/>
    <mergeCell ref="B63:F63"/>
    <mergeCell ref="G63:H63"/>
    <mergeCell ref="B65:F65"/>
    <mergeCell ref="G65:H65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R91:S91"/>
    <mergeCell ref="T91:U9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B96:E96"/>
    <mergeCell ref="B97:U99"/>
    <mergeCell ref="J103:O107"/>
    <mergeCell ref="R103:U107"/>
    <mergeCell ref="B104:G107"/>
    <mergeCell ref="B108:G108"/>
    <mergeCell ref="J108:O108"/>
    <mergeCell ref="R108:U108"/>
    <mergeCell ref="B109:G109"/>
    <mergeCell ref="B102:G102"/>
    <mergeCell ref="J102:O102"/>
    <mergeCell ref="R102:U102"/>
    <mergeCell ref="B117:G117"/>
    <mergeCell ref="J117:O117"/>
    <mergeCell ref="R117:U117"/>
    <mergeCell ref="B118:G119"/>
    <mergeCell ref="J118:O119"/>
    <mergeCell ref="R118:U119"/>
    <mergeCell ref="J109:O109"/>
    <mergeCell ref="R109:U109"/>
    <mergeCell ref="J112:O112"/>
    <mergeCell ref="R112:U112"/>
    <mergeCell ref="B113:G116"/>
    <mergeCell ref="J113:O116"/>
    <mergeCell ref="R113:U116"/>
    <mergeCell ref="J111:O111"/>
    <mergeCell ref="B112:G112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3.42578125" customWidth="1"/>
    <col min="3" max="3" width="14.28515625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268" t="s">
        <v>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6" spans="2:2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85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86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86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86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86" t="s">
        <v>6</v>
      </c>
      <c r="C12" s="206"/>
      <c r="D12" s="206"/>
      <c r="E12" s="206"/>
      <c r="F12" s="207"/>
      <c r="G12" s="286" t="s">
        <v>7</v>
      </c>
      <c r="H12" s="206"/>
      <c r="I12" s="315">
        <v>500000</v>
      </c>
      <c r="J12" s="206"/>
      <c r="K12" s="206"/>
      <c r="L12" s="206"/>
      <c r="M12" s="206"/>
      <c r="N12" s="46" t="s">
        <v>8</v>
      </c>
      <c r="O12" s="315">
        <v>140524.29999999999</v>
      </c>
      <c r="P12" s="206"/>
      <c r="Q12" s="206"/>
      <c r="R12" s="291" t="s">
        <v>9</v>
      </c>
      <c r="S12" s="206"/>
      <c r="T12" s="206"/>
      <c r="U12" s="207"/>
    </row>
    <row r="13" spans="2:21">
      <c r="B13" s="286" t="s">
        <v>10</v>
      </c>
      <c r="C13" s="206"/>
      <c r="D13" s="206"/>
      <c r="E13" s="206"/>
      <c r="F13" s="207"/>
      <c r="G13" s="286" t="s">
        <v>7</v>
      </c>
      <c r="H13" s="206"/>
      <c r="I13" s="209"/>
      <c r="J13" s="206"/>
      <c r="K13" s="206"/>
      <c r="L13" s="206"/>
      <c r="M13" s="206"/>
      <c r="N13" s="46" t="s">
        <v>8</v>
      </c>
      <c r="O13" s="209"/>
      <c r="P13" s="206"/>
      <c r="Q13" s="206"/>
      <c r="R13" s="206"/>
      <c r="S13" s="206"/>
      <c r="T13" s="206"/>
      <c r="U13" s="207"/>
    </row>
    <row r="14" spans="2:21" ht="15.75" thickBot="1">
      <c r="B14" s="286" t="s">
        <v>11</v>
      </c>
      <c r="C14" s="206"/>
      <c r="D14" s="206"/>
      <c r="E14" s="206"/>
      <c r="F14" s="207"/>
      <c r="G14" s="289" t="s">
        <v>105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95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96" t="s">
        <v>13</v>
      </c>
      <c r="C17" s="231"/>
      <c r="D17" s="231"/>
      <c r="E17" s="296" t="s">
        <v>14</v>
      </c>
      <c r="F17" s="231"/>
      <c r="G17" s="296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97" t="s">
        <v>16</v>
      </c>
      <c r="H18" s="231"/>
      <c r="I18" s="296" t="s">
        <v>17</v>
      </c>
      <c r="J18" s="231"/>
      <c r="K18" s="231"/>
      <c r="L18" s="231"/>
      <c r="M18" s="231"/>
      <c r="N18" s="231"/>
      <c r="O18" s="296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96" t="s">
        <v>19</v>
      </c>
      <c r="J19" s="231"/>
      <c r="K19" s="231"/>
      <c r="L19" s="296" t="s">
        <v>20</v>
      </c>
      <c r="M19" s="231"/>
      <c r="N19" s="231"/>
      <c r="O19" s="296" t="s">
        <v>19</v>
      </c>
      <c r="P19" s="231"/>
      <c r="Q19" s="231"/>
      <c r="R19" s="296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92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1">
      <c r="B22" s="293" t="s">
        <v>23</v>
      </c>
      <c r="C22" s="221"/>
      <c r="D22" s="222"/>
      <c r="E22" s="293" t="s">
        <v>24</v>
      </c>
      <c r="F22" s="222"/>
      <c r="G22" s="294">
        <v>505</v>
      </c>
      <c r="H22" s="224"/>
      <c r="I22" s="294">
        <v>53</v>
      </c>
      <c r="J22" s="225"/>
      <c r="K22" s="224"/>
      <c r="L22" s="294">
        <v>52.8</v>
      </c>
      <c r="M22" s="225"/>
      <c r="N22" s="224"/>
      <c r="O22" s="294">
        <v>505</v>
      </c>
      <c r="P22" s="225"/>
      <c r="Q22" s="224"/>
      <c r="R22" s="294">
        <v>504.66</v>
      </c>
      <c r="S22" s="225"/>
      <c r="T22" s="224"/>
      <c r="U22" s="60">
        <f>IF(G22=0,0,+R22/G22)</f>
        <v>0.99932673267326733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1707</v>
      </c>
      <c r="J23" s="237"/>
      <c r="K23" s="236"/>
      <c r="L23" s="223">
        <v>1707</v>
      </c>
      <c r="M23" s="237"/>
      <c r="N23" s="236"/>
      <c r="O23" s="223">
        <v>7842</v>
      </c>
      <c r="P23" s="237"/>
      <c r="Q23" s="236"/>
      <c r="R23" s="223">
        <v>7842</v>
      </c>
      <c r="S23" s="237"/>
      <c r="T23" s="236"/>
      <c r="U23" s="60">
        <f>IF(G23=0,0,+R23/G23)</f>
        <v>0.40085876399325254</v>
      </c>
    </row>
    <row r="24" spans="2:21">
      <c r="B24" s="293" t="s">
        <v>25</v>
      </c>
      <c r="C24" s="221"/>
      <c r="D24" s="222"/>
      <c r="E24" s="293" t="s">
        <v>26</v>
      </c>
      <c r="F24" s="222"/>
      <c r="G24" s="294">
        <v>141</v>
      </c>
      <c r="H24" s="224"/>
      <c r="I24" s="294">
        <v>21</v>
      </c>
      <c r="J24" s="225"/>
      <c r="K24" s="224"/>
      <c r="L24" s="294">
        <v>22</v>
      </c>
      <c r="M24" s="225"/>
      <c r="N24" s="224"/>
      <c r="O24" s="294">
        <v>141</v>
      </c>
      <c r="P24" s="225"/>
      <c r="Q24" s="224"/>
      <c r="R24" s="294">
        <v>142</v>
      </c>
      <c r="S24" s="225"/>
      <c r="T24" s="224"/>
      <c r="U24" s="60">
        <f t="shared" ref="U24:U46" si="0">IF(G24=0,0,+R24/G24)</f>
        <v>1.0070921985815602</v>
      </c>
    </row>
    <row r="25" spans="2:21">
      <c r="B25" s="293" t="s">
        <v>27</v>
      </c>
      <c r="C25" s="221"/>
      <c r="D25" s="222"/>
      <c r="E25" s="293" t="s">
        <v>26</v>
      </c>
      <c r="F25" s="222"/>
      <c r="G25" s="294">
        <v>5190</v>
      </c>
      <c r="H25" s="224"/>
      <c r="I25" s="294">
        <v>462</v>
      </c>
      <c r="J25" s="225"/>
      <c r="K25" s="224"/>
      <c r="L25" s="294">
        <v>462</v>
      </c>
      <c r="M25" s="225"/>
      <c r="N25" s="224"/>
      <c r="O25" s="294">
        <v>2052</v>
      </c>
      <c r="P25" s="225"/>
      <c r="Q25" s="224"/>
      <c r="R25" s="294">
        <v>2052</v>
      </c>
      <c r="S25" s="225"/>
      <c r="T25" s="224"/>
      <c r="U25" s="60">
        <f t="shared" si="0"/>
        <v>0.39537572254335263</v>
      </c>
    </row>
    <row r="26" spans="2:21">
      <c r="B26" s="29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93" t="s">
        <v>29</v>
      </c>
      <c r="C27" s="221"/>
      <c r="D27" s="222"/>
      <c r="E27" s="293" t="s">
        <v>26</v>
      </c>
      <c r="F27" s="222"/>
      <c r="G27" s="294">
        <v>6</v>
      </c>
      <c r="H27" s="224"/>
      <c r="I27" s="294">
        <v>0</v>
      </c>
      <c r="J27" s="225"/>
      <c r="K27" s="224"/>
      <c r="L27" s="294">
        <v>0</v>
      </c>
      <c r="M27" s="225"/>
      <c r="N27" s="224"/>
      <c r="O27" s="294">
        <v>0</v>
      </c>
      <c r="P27" s="225"/>
      <c r="Q27" s="224"/>
      <c r="R27" s="294">
        <v>0</v>
      </c>
      <c r="S27" s="225"/>
      <c r="T27" s="224"/>
      <c r="U27" s="60">
        <f t="shared" si="0"/>
        <v>0</v>
      </c>
    </row>
    <row r="28" spans="2:21">
      <c r="B28" s="293" t="s">
        <v>30</v>
      </c>
      <c r="C28" s="221"/>
      <c r="D28" s="222"/>
      <c r="E28" s="293" t="s">
        <v>24</v>
      </c>
      <c r="F28" s="222"/>
      <c r="G28" s="299">
        <v>349</v>
      </c>
      <c r="H28" s="224"/>
      <c r="I28" s="299">
        <v>0</v>
      </c>
      <c r="J28" s="225"/>
      <c r="K28" s="224"/>
      <c r="L28" s="299">
        <v>0</v>
      </c>
      <c r="M28" s="225"/>
      <c r="N28" s="224"/>
      <c r="O28" s="299">
        <v>0</v>
      </c>
      <c r="P28" s="225"/>
      <c r="Q28" s="224"/>
      <c r="R28" s="299">
        <v>0</v>
      </c>
      <c r="S28" s="225"/>
      <c r="T28" s="224"/>
      <c r="U28" s="60">
        <f t="shared" si="0"/>
        <v>0</v>
      </c>
    </row>
    <row r="29" spans="2:21">
      <c r="B29" s="293" t="s">
        <v>31</v>
      </c>
      <c r="C29" s="221"/>
      <c r="D29" s="222"/>
      <c r="E29" s="293" t="s">
        <v>24</v>
      </c>
      <c r="F29" s="222"/>
      <c r="G29" s="299">
        <v>349</v>
      </c>
      <c r="H29" s="224"/>
      <c r="I29" s="299">
        <v>0</v>
      </c>
      <c r="J29" s="225"/>
      <c r="K29" s="224"/>
      <c r="L29" s="299">
        <v>0</v>
      </c>
      <c r="M29" s="225"/>
      <c r="N29" s="224"/>
      <c r="O29" s="299">
        <v>0</v>
      </c>
      <c r="P29" s="225"/>
      <c r="Q29" s="224"/>
      <c r="R29" s="299">
        <v>0</v>
      </c>
      <c r="S29" s="225"/>
      <c r="T29" s="224"/>
      <c r="U29" s="60">
        <f t="shared" si="0"/>
        <v>0</v>
      </c>
    </row>
    <row r="30" spans="2:21">
      <c r="B30" s="29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93" t="s">
        <v>33</v>
      </c>
      <c r="C31" s="221"/>
      <c r="D31" s="222"/>
      <c r="E31" s="293" t="s">
        <v>26</v>
      </c>
      <c r="F31" s="222"/>
      <c r="G31" s="294">
        <v>71</v>
      </c>
      <c r="H31" s="224"/>
      <c r="I31" s="294">
        <v>0</v>
      </c>
      <c r="J31" s="225"/>
      <c r="K31" s="224"/>
      <c r="L31" s="294">
        <v>0</v>
      </c>
      <c r="M31" s="225"/>
      <c r="N31" s="224"/>
      <c r="O31" s="294">
        <v>0</v>
      </c>
      <c r="P31" s="225"/>
      <c r="Q31" s="224"/>
      <c r="R31" s="294">
        <v>0</v>
      </c>
      <c r="S31" s="225"/>
      <c r="T31" s="224"/>
      <c r="U31" s="60">
        <f t="shared" si="0"/>
        <v>0</v>
      </c>
    </row>
    <row r="32" spans="2:21">
      <c r="B32" s="29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93" t="s">
        <v>36</v>
      </c>
      <c r="C33" s="221"/>
      <c r="D33" s="222"/>
      <c r="E33" s="293" t="s">
        <v>24</v>
      </c>
      <c r="F33" s="222"/>
      <c r="G33" s="299">
        <v>452</v>
      </c>
      <c r="H33" s="224"/>
      <c r="I33" s="299">
        <v>452</v>
      </c>
      <c r="J33" s="225"/>
      <c r="K33" s="224"/>
      <c r="L33" s="299">
        <v>451.74</v>
      </c>
      <c r="M33" s="225"/>
      <c r="N33" s="224"/>
      <c r="O33" s="299">
        <v>452</v>
      </c>
      <c r="P33" s="225"/>
      <c r="Q33" s="224"/>
      <c r="R33" s="299">
        <v>451.74</v>
      </c>
      <c r="S33" s="225"/>
      <c r="T33" s="224"/>
      <c r="U33" s="60">
        <f t="shared" ref="U33:U34" si="1">IF(G33=0,0,+R33/G33)</f>
        <v>0.99942477876106195</v>
      </c>
    </row>
    <row r="34" spans="2:21" s="35" customFormat="1">
      <c r="B34" s="220" t="s">
        <v>30</v>
      </c>
      <c r="C34" s="221"/>
      <c r="D34" s="222"/>
      <c r="E34" s="293" t="s">
        <v>24</v>
      </c>
      <c r="F34" s="222"/>
      <c r="G34" s="299">
        <v>452</v>
      </c>
      <c r="H34" s="224"/>
      <c r="I34" s="299">
        <v>452</v>
      </c>
      <c r="J34" s="225"/>
      <c r="K34" s="224"/>
      <c r="L34" s="299">
        <v>451.74</v>
      </c>
      <c r="M34" s="225"/>
      <c r="N34" s="224"/>
      <c r="O34" s="299">
        <v>452</v>
      </c>
      <c r="P34" s="225"/>
      <c r="Q34" s="224"/>
      <c r="R34" s="299">
        <v>451.74</v>
      </c>
      <c r="S34" s="225"/>
      <c r="T34" s="224"/>
      <c r="U34" s="60">
        <f t="shared" si="1"/>
        <v>0.99942477876106195</v>
      </c>
    </row>
    <row r="35" spans="2:21" ht="15" customHeight="1">
      <c r="B35" s="293" t="s">
        <v>35</v>
      </c>
      <c r="C35" s="221"/>
      <c r="D35" s="222"/>
      <c r="E35" s="293" t="s">
        <v>26</v>
      </c>
      <c r="F35" s="222"/>
      <c r="G35" s="294">
        <v>19</v>
      </c>
      <c r="H35" s="224"/>
      <c r="I35" s="294">
        <v>19</v>
      </c>
      <c r="J35" s="225"/>
      <c r="K35" s="224"/>
      <c r="L35" s="294">
        <v>19</v>
      </c>
      <c r="M35" s="225"/>
      <c r="N35" s="224"/>
      <c r="O35" s="294">
        <v>19</v>
      </c>
      <c r="P35" s="225"/>
      <c r="Q35" s="224"/>
      <c r="R35" s="294">
        <v>19</v>
      </c>
      <c r="S35" s="225"/>
      <c r="T35" s="224"/>
      <c r="U35" s="60">
        <f t="shared" ref="U35" si="2">IF(G35=0,0,+R35/G35)</f>
        <v>1</v>
      </c>
    </row>
    <row r="36" spans="2:21">
      <c r="B36" s="29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</row>
    <row r="37" spans="2:21">
      <c r="B37" s="293" t="s">
        <v>36</v>
      </c>
      <c r="C37" s="221"/>
      <c r="D37" s="222"/>
      <c r="E37" s="293" t="s">
        <v>24</v>
      </c>
      <c r="F37" s="222"/>
      <c r="G37" s="299">
        <v>452</v>
      </c>
      <c r="H37" s="224"/>
      <c r="I37" s="299">
        <v>452</v>
      </c>
      <c r="J37" s="225"/>
      <c r="K37" s="224"/>
      <c r="L37" s="299">
        <v>451.74</v>
      </c>
      <c r="M37" s="225"/>
      <c r="N37" s="224"/>
      <c r="O37" s="299">
        <v>452</v>
      </c>
      <c r="P37" s="225"/>
      <c r="Q37" s="224"/>
      <c r="R37" s="299">
        <v>451.74</v>
      </c>
      <c r="S37" s="225"/>
      <c r="T37" s="224"/>
      <c r="U37" s="60">
        <f t="shared" si="0"/>
        <v>0.99942477876106195</v>
      </c>
    </row>
    <row r="38" spans="2:21" ht="15" customHeight="1">
      <c r="B38" s="220" t="s">
        <v>30</v>
      </c>
      <c r="C38" s="221"/>
      <c r="D38" s="222"/>
      <c r="E38" s="293" t="s">
        <v>24</v>
      </c>
      <c r="F38" s="222"/>
      <c r="G38" s="299">
        <v>452</v>
      </c>
      <c r="H38" s="224"/>
      <c r="I38" s="299">
        <v>452</v>
      </c>
      <c r="J38" s="225"/>
      <c r="K38" s="224"/>
      <c r="L38" s="299">
        <v>451.74</v>
      </c>
      <c r="M38" s="225"/>
      <c r="N38" s="224"/>
      <c r="O38" s="299">
        <v>452</v>
      </c>
      <c r="P38" s="225"/>
      <c r="Q38" s="224"/>
      <c r="R38" s="299">
        <v>451.74</v>
      </c>
      <c r="S38" s="225"/>
      <c r="T38" s="224"/>
      <c r="U38" s="60">
        <f t="shared" si="0"/>
        <v>0.99942477876106195</v>
      </c>
    </row>
    <row r="39" spans="2:21" s="35" customFormat="1">
      <c r="B39" s="293" t="s">
        <v>35</v>
      </c>
      <c r="C39" s="221"/>
      <c r="D39" s="222"/>
      <c r="E39" s="293" t="s">
        <v>26</v>
      </c>
      <c r="F39" s="222"/>
      <c r="G39" s="294">
        <v>19</v>
      </c>
      <c r="H39" s="224"/>
      <c r="I39" s="294">
        <v>19</v>
      </c>
      <c r="J39" s="225"/>
      <c r="K39" s="224"/>
      <c r="L39" s="294">
        <v>19</v>
      </c>
      <c r="M39" s="225"/>
      <c r="N39" s="224"/>
      <c r="O39" s="294">
        <v>19</v>
      </c>
      <c r="P39" s="225"/>
      <c r="Q39" s="224"/>
      <c r="R39" s="294">
        <v>19</v>
      </c>
      <c r="S39" s="225"/>
      <c r="T39" s="224"/>
      <c r="U39" s="60">
        <f t="shared" ref="U39" si="3">IF(G39=0,0,+R39/G39)</f>
        <v>1</v>
      </c>
    </row>
    <row r="40" spans="2:21">
      <c r="B40" s="29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93" t="s">
        <v>39</v>
      </c>
      <c r="C41" s="221"/>
      <c r="D41" s="222"/>
      <c r="E41" s="293" t="s">
        <v>26</v>
      </c>
      <c r="F41" s="222"/>
      <c r="G41" s="294">
        <v>2</v>
      </c>
      <c r="H41" s="224"/>
      <c r="I41" s="294">
        <v>0</v>
      </c>
      <c r="J41" s="225"/>
      <c r="K41" s="224"/>
      <c r="L41" s="294">
        <v>0</v>
      </c>
      <c r="M41" s="225"/>
      <c r="N41" s="224"/>
      <c r="O41" s="294">
        <v>0</v>
      </c>
      <c r="P41" s="225"/>
      <c r="Q41" s="224"/>
      <c r="R41" s="294">
        <v>0</v>
      </c>
      <c r="S41" s="225"/>
      <c r="T41" s="224"/>
      <c r="U41" s="60">
        <f t="shared" si="0"/>
        <v>0</v>
      </c>
    </row>
    <row r="42" spans="2:21">
      <c r="B42" s="29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93" t="s">
        <v>41</v>
      </c>
      <c r="C43" s="221"/>
      <c r="D43" s="222"/>
      <c r="E43" s="293" t="s">
        <v>26</v>
      </c>
      <c r="F43" s="222"/>
      <c r="G43" s="294">
        <v>12</v>
      </c>
      <c r="H43" s="224"/>
      <c r="I43" s="294">
        <v>1</v>
      </c>
      <c r="J43" s="225"/>
      <c r="K43" s="224"/>
      <c r="L43" s="294">
        <v>1</v>
      </c>
      <c r="M43" s="225"/>
      <c r="N43" s="224"/>
      <c r="O43" s="294">
        <v>5</v>
      </c>
      <c r="P43" s="225"/>
      <c r="Q43" s="224"/>
      <c r="R43" s="294">
        <v>5</v>
      </c>
      <c r="S43" s="225"/>
      <c r="T43" s="224"/>
      <c r="U43" s="60">
        <f t="shared" si="0"/>
        <v>0.41666666666666669</v>
      </c>
    </row>
    <row r="44" spans="2:21">
      <c r="B44" s="293" t="s">
        <v>40</v>
      </c>
      <c r="C44" s="221"/>
      <c r="D44" s="222"/>
      <c r="E44" s="293" t="s">
        <v>26</v>
      </c>
      <c r="F44" s="222"/>
      <c r="G44" s="294">
        <v>5</v>
      </c>
      <c r="H44" s="224"/>
      <c r="I44" s="294">
        <v>0</v>
      </c>
      <c r="J44" s="225"/>
      <c r="K44" s="224"/>
      <c r="L44" s="294">
        <v>0</v>
      </c>
      <c r="M44" s="225"/>
      <c r="N44" s="224"/>
      <c r="O44" s="294">
        <v>2</v>
      </c>
      <c r="P44" s="225"/>
      <c r="Q44" s="224"/>
      <c r="R44" s="294">
        <v>2</v>
      </c>
      <c r="S44" s="225"/>
      <c r="T44" s="224"/>
      <c r="U44" s="60">
        <f t="shared" si="0"/>
        <v>0.4</v>
      </c>
    </row>
    <row r="45" spans="2:21">
      <c r="B45" s="29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300" t="s">
        <v>42</v>
      </c>
      <c r="C46" s="243"/>
      <c r="D46" s="244"/>
      <c r="E46" s="300" t="s">
        <v>26</v>
      </c>
      <c r="F46" s="244"/>
      <c r="G46" s="301">
        <v>1</v>
      </c>
      <c r="H46" s="246"/>
      <c r="I46" s="301">
        <v>0</v>
      </c>
      <c r="J46" s="247"/>
      <c r="K46" s="246"/>
      <c r="L46" s="301">
        <v>0</v>
      </c>
      <c r="M46" s="247"/>
      <c r="N46" s="246"/>
      <c r="O46" s="301">
        <v>0</v>
      </c>
      <c r="P46" s="247"/>
      <c r="Q46" s="246"/>
      <c r="R46" s="301">
        <v>0</v>
      </c>
      <c r="S46" s="247"/>
      <c r="T46" s="246"/>
      <c r="U46" s="60">
        <f t="shared" si="0"/>
        <v>0</v>
      </c>
    </row>
    <row r="47" spans="2:21" ht="15.75" thickBot="1">
      <c r="B47" s="302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96" t="s">
        <v>44</v>
      </c>
      <c r="C49" s="231"/>
      <c r="D49" s="231"/>
      <c r="E49" s="231"/>
      <c r="F49" s="231"/>
      <c r="G49" s="296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96" t="s">
        <v>19</v>
      </c>
      <c r="H50" s="231"/>
      <c r="I50" s="296" t="s">
        <v>17</v>
      </c>
      <c r="J50" s="231"/>
      <c r="K50" s="231"/>
      <c r="L50" s="231"/>
      <c r="M50" s="231"/>
      <c r="N50" s="231"/>
      <c r="O50" s="296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96" t="s">
        <v>19</v>
      </c>
      <c r="J51" s="231"/>
      <c r="K51" s="231"/>
      <c r="L51" s="296" t="s">
        <v>46</v>
      </c>
      <c r="M51" s="231"/>
      <c r="N51" s="231"/>
      <c r="O51" s="296" t="s">
        <v>19</v>
      </c>
      <c r="P51" s="231"/>
      <c r="Q51" s="231"/>
      <c r="R51" s="296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47" t="s">
        <v>47</v>
      </c>
      <c r="J52" s="47" t="s">
        <v>48</v>
      </c>
      <c r="K52" s="47" t="s">
        <v>49</v>
      </c>
      <c r="L52" s="47" t="s">
        <v>47</v>
      </c>
      <c r="M52" s="47" t="s">
        <v>48</v>
      </c>
      <c r="N52" s="47" t="s">
        <v>49</v>
      </c>
      <c r="O52" s="47" t="s">
        <v>47</v>
      </c>
      <c r="P52" s="47" t="s">
        <v>48</v>
      </c>
      <c r="Q52" s="47" t="s">
        <v>49</v>
      </c>
      <c r="R52" s="47" t="s">
        <v>47</v>
      </c>
      <c r="S52" s="47" t="s">
        <v>48</v>
      </c>
      <c r="T52" s="47" t="s">
        <v>49</v>
      </c>
      <c r="U52" s="216"/>
    </row>
    <row r="53" spans="2:21" ht="15.75" thickBot="1">
      <c r="B53" s="305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306" t="s">
        <v>51</v>
      </c>
      <c r="C55" s="218"/>
      <c r="D55" s="218"/>
      <c r="E55" s="218"/>
      <c r="F55" s="219"/>
      <c r="G55" s="317">
        <v>6211</v>
      </c>
      <c r="H55" s="219"/>
      <c r="I55" s="26">
        <v>0</v>
      </c>
      <c r="J55" s="181">
        <v>6211</v>
      </c>
      <c r="K55" s="6"/>
      <c r="L55" s="27">
        <v>0</v>
      </c>
      <c r="M55" s="27">
        <v>0</v>
      </c>
      <c r="N55" s="13"/>
      <c r="O55" s="26">
        <v>0</v>
      </c>
      <c r="P55" s="27">
        <v>6211</v>
      </c>
      <c r="Q55" s="6"/>
      <c r="R55" s="27">
        <v>0</v>
      </c>
      <c r="S55" s="27">
        <v>0</v>
      </c>
      <c r="T55" s="13"/>
      <c r="U55" s="60">
        <f>IF(G55=0,0,(+R55+S55)/G55)</f>
        <v>0</v>
      </c>
    </row>
    <row r="56" spans="2:21">
      <c r="B56" s="293" t="s">
        <v>52</v>
      </c>
      <c r="C56" s="221"/>
      <c r="D56" s="221"/>
      <c r="E56" s="221"/>
      <c r="F56" s="222"/>
      <c r="G56" s="316">
        <v>245280</v>
      </c>
      <c r="H56" s="222"/>
      <c r="I56" s="179">
        <v>20440</v>
      </c>
      <c r="J56" s="180">
        <v>0</v>
      </c>
      <c r="K56" s="7"/>
      <c r="L56" s="29">
        <v>13601.71</v>
      </c>
      <c r="M56" s="29">
        <v>0</v>
      </c>
      <c r="N56" s="14"/>
      <c r="O56" s="28">
        <v>102200</v>
      </c>
      <c r="P56" s="29">
        <v>0</v>
      </c>
      <c r="Q56" s="7"/>
      <c r="R56" s="29">
        <v>93223.99</v>
      </c>
      <c r="S56" s="29">
        <v>0</v>
      </c>
      <c r="T56" s="14"/>
      <c r="U56" s="60">
        <f t="shared" ref="U56:U84" si="4">IF(G56=0,0,(+R56+S56)/G56)</f>
        <v>0.38007171395955647</v>
      </c>
    </row>
    <row r="57" spans="2:21">
      <c r="B57" s="293" t="s">
        <v>53</v>
      </c>
      <c r="C57" s="221"/>
      <c r="D57" s="221"/>
      <c r="E57" s="221"/>
      <c r="F57" s="222"/>
      <c r="G57" s="316">
        <v>20440</v>
      </c>
      <c r="H57" s="222"/>
      <c r="I57" s="179">
        <v>0</v>
      </c>
      <c r="J57" s="180">
        <v>0</v>
      </c>
      <c r="K57" s="7"/>
      <c r="L57" s="29">
        <v>0</v>
      </c>
      <c r="M57" s="29">
        <v>0</v>
      </c>
      <c r="N57" s="14"/>
      <c r="O57" s="28">
        <v>0</v>
      </c>
      <c r="P57" s="29">
        <v>0</v>
      </c>
      <c r="Q57" s="7"/>
      <c r="R57" s="29">
        <v>0</v>
      </c>
      <c r="S57" s="29">
        <v>0</v>
      </c>
      <c r="T57" s="14"/>
      <c r="U57" s="60">
        <f t="shared" si="4"/>
        <v>0</v>
      </c>
    </row>
    <row r="58" spans="2:21">
      <c r="B58" s="293" t="s">
        <v>54</v>
      </c>
      <c r="C58" s="221"/>
      <c r="D58" s="221"/>
      <c r="E58" s="221"/>
      <c r="F58" s="222"/>
      <c r="G58" s="316">
        <v>10000</v>
      </c>
      <c r="H58" s="222"/>
      <c r="I58" s="179">
        <v>0</v>
      </c>
      <c r="J58" s="180">
        <v>0</v>
      </c>
      <c r="K58" s="7"/>
      <c r="L58" s="29">
        <v>0</v>
      </c>
      <c r="M58" s="29">
        <v>0</v>
      </c>
      <c r="N58" s="14"/>
      <c r="O58" s="28">
        <v>3000</v>
      </c>
      <c r="P58" s="29">
        <v>0</v>
      </c>
      <c r="Q58" s="7"/>
      <c r="R58" s="29">
        <v>0</v>
      </c>
      <c r="S58" s="29">
        <v>0</v>
      </c>
      <c r="T58" s="14"/>
      <c r="U58" s="60">
        <f t="shared" si="4"/>
        <v>0</v>
      </c>
    </row>
    <row r="59" spans="2:21">
      <c r="B59" s="293" t="s">
        <v>55</v>
      </c>
      <c r="C59" s="221"/>
      <c r="D59" s="221"/>
      <c r="E59" s="221"/>
      <c r="F59" s="222"/>
      <c r="G59" s="316">
        <v>20.3</v>
      </c>
      <c r="H59" s="222"/>
      <c r="I59" s="179">
        <v>0</v>
      </c>
      <c r="J59" s="180">
        <v>3</v>
      </c>
      <c r="K59" s="7"/>
      <c r="L59" s="29">
        <v>0</v>
      </c>
      <c r="M59" s="29">
        <v>0</v>
      </c>
      <c r="N59" s="14"/>
      <c r="O59" s="28">
        <v>0</v>
      </c>
      <c r="P59" s="29">
        <v>0</v>
      </c>
      <c r="Q59" s="7"/>
      <c r="R59" s="29">
        <v>0</v>
      </c>
      <c r="S59" s="29">
        <v>0</v>
      </c>
      <c r="T59" s="14"/>
      <c r="U59" s="60">
        <f t="shared" si="4"/>
        <v>0</v>
      </c>
    </row>
    <row r="60" spans="2:21">
      <c r="B60" s="293" t="s">
        <v>56</v>
      </c>
      <c r="C60" s="221"/>
      <c r="D60" s="221"/>
      <c r="E60" s="221"/>
      <c r="F60" s="222"/>
      <c r="G60" s="316">
        <v>3500</v>
      </c>
      <c r="H60" s="222"/>
      <c r="I60" s="179">
        <v>0</v>
      </c>
      <c r="J60" s="180">
        <v>0</v>
      </c>
      <c r="K60" s="7"/>
      <c r="L60" s="29">
        <v>0</v>
      </c>
      <c r="M60" s="29">
        <v>0</v>
      </c>
      <c r="N60" s="14"/>
      <c r="O60" s="28">
        <v>3500</v>
      </c>
      <c r="P60" s="29">
        <v>0</v>
      </c>
      <c r="Q60" s="7"/>
      <c r="R60" s="29">
        <v>0</v>
      </c>
      <c r="S60" s="29">
        <v>0</v>
      </c>
      <c r="T60" s="14"/>
      <c r="U60" s="60">
        <f t="shared" si="4"/>
        <v>0</v>
      </c>
    </row>
    <row r="61" spans="2:21" ht="15.75" thickBot="1">
      <c r="B61" s="300" t="s">
        <v>57</v>
      </c>
      <c r="C61" s="243"/>
      <c r="D61" s="243"/>
      <c r="E61" s="243"/>
      <c r="F61" s="244"/>
      <c r="G61" s="318">
        <v>90910</v>
      </c>
      <c r="H61" s="244"/>
      <c r="I61" s="184">
        <v>45910</v>
      </c>
      <c r="J61" s="182">
        <v>45000</v>
      </c>
      <c r="K61" s="8"/>
      <c r="L61" s="31">
        <v>0</v>
      </c>
      <c r="M61" s="31">
        <v>0</v>
      </c>
      <c r="N61" s="15"/>
      <c r="O61" s="30">
        <v>45910</v>
      </c>
      <c r="P61" s="31">
        <v>45000</v>
      </c>
      <c r="Q61" s="8"/>
      <c r="R61" s="31">
        <v>0</v>
      </c>
      <c r="S61" s="31">
        <v>0</v>
      </c>
      <c r="T61" s="15"/>
      <c r="U61" s="60">
        <f t="shared" si="4"/>
        <v>0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64"/>
    </row>
    <row r="63" spans="2:21" ht="15.75" thickBot="1">
      <c r="B63" s="309" t="s">
        <v>58</v>
      </c>
      <c r="C63" s="251"/>
      <c r="D63" s="251"/>
      <c r="E63" s="251"/>
      <c r="F63" s="252"/>
      <c r="G63" s="319">
        <v>800</v>
      </c>
      <c r="H63" s="252"/>
      <c r="I63" s="32">
        <v>0</v>
      </c>
      <c r="J63" s="33">
        <v>0</v>
      </c>
      <c r="K63" s="42"/>
      <c r="L63" s="33">
        <v>0</v>
      </c>
      <c r="M63" s="33">
        <v>0</v>
      </c>
      <c r="N63" s="43"/>
      <c r="O63" s="32">
        <v>0</v>
      </c>
      <c r="P63" s="33">
        <v>0</v>
      </c>
      <c r="Q63" s="42"/>
      <c r="R63" s="33">
        <v>0</v>
      </c>
      <c r="S63" s="33">
        <v>0</v>
      </c>
      <c r="T63" s="43"/>
      <c r="U63" s="60">
        <f t="shared" si="4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64"/>
    </row>
    <row r="65" spans="2:21" ht="15.75" thickBot="1">
      <c r="B65" s="309" t="s">
        <v>59</v>
      </c>
      <c r="C65" s="251"/>
      <c r="D65" s="251"/>
      <c r="E65" s="251"/>
      <c r="F65" s="252"/>
      <c r="G65" s="319">
        <v>49700</v>
      </c>
      <c r="H65" s="252"/>
      <c r="I65" s="32">
        <v>0</v>
      </c>
      <c r="J65" s="33">
        <v>0</v>
      </c>
      <c r="K65" s="42"/>
      <c r="L65" s="33">
        <v>0</v>
      </c>
      <c r="M65" s="33">
        <v>0</v>
      </c>
      <c r="N65" s="43"/>
      <c r="O65" s="32">
        <v>0</v>
      </c>
      <c r="P65" s="33">
        <v>0</v>
      </c>
      <c r="Q65" s="42"/>
      <c r="R65" s="33">
        <v>0</v>
      </c>
      <c r="S65" s="33">
        <v>0</v>
      </c>
      <c r="T65" s="43"/>
      <c r="U65" s="65">
        <f t="shared" si="4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64"/>
    </row>
    <row r="67" spans="2:21">
      <c r="B67" s="306" t="s">
        <v>60</v>
      </c>
      <c r="C67" s="218"/>
      <c r="D67" s="218"/>
      <c r="E67" s="218"/>
      <c r="F67" s="219"/>
      <c r="G67" s="317">
        <v>2000</v>
      </c>
      <c r="H67" s="219"/>
      <c r="I67" s="26">
        <v>0</v>
      </c>
      <c r="J67" s="181">
        <v>0</v>
      </c>
      <c r="K67" s="6"/>
      <c r="L67" s="27">
        <v>0</v>
      </c>
      <c r="M67" s="27">
        <v>0</v>
      </c>
      <c r="N67" s="13"/>
      <c r="O67" s="26">
        <v>0</v>
      </c>
      <c r="P67" s="27">
        <v>0</v>
      </c>
      <c r="Q67" s="6"/>
      <c r="R67" s="27">
        <v>0</v>
      </c>
      <c r="S67" s="27">
        <v>0</v>
      </c>
      <c r="T67" s="13"/>
      <c r="U67" s="66">
        <f t="shared" si="4"/>
        <v>0</v>
      </c>
    </row>
    <row r="68" spans="2:21" ht="15.75" thickBot="1">
      <c r="B68" s="300" t="s">
        <v>61</v>
      </c>
      <c r="C68" s="243"/>
      <c r="D68" s="243"/>
      <c r="E68" s="243"/>
      <c r="F68" s="244"/>
      <c r="G68" s="318">
        <v>6875</v>
      </c>
      <c r="H68" s="244"/>
      <c r="I68" s="30">
        <v>0</v>
      </c>
      <c r="J68" s="182">
        <v>1250</v>
      </c>
      <c r="K68" s="8"/>
      <c r="L68" s="31">
        <v>0</v>
      </c>
      <c r="M68" s="31">
        <v>0</v>
      </c>
      <c r="N68" s="15"/>
      <c r="O68" s="30">
        <v>0</v>
      </c>
      <c r="P68" s="31">
        <v>1250</v>
      </c>
      <c r="Q68" s="8"/>
      <c r="R68" s="31">
        <v>0</v>
      </c>
      <c r="S68" s="31">
        <v>0</v>
      </c>
      <c r="T68" s="15"/>
      <c r="U68" s="65">
        <f t="shared" si="4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183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64"/>
    </row>
    <row r="70" spans="2:21">
      <c r="B70" s="306" t="s">
        <v>62</v>
      </c>
      <c r="C70" s="218"/>
      <c r="D70" s="218"/>
      <c r="E70" s="218"/>
      <c r="F70" s="219"/>
      <c r="G70" s="317">
        <v>2000</v>
      </c>
      <c r="H70" s="219"/>
      <c r="I70" s="26">
        <v>0</v>
      </c>
      <c r="J70" s="181">
        <v>0</v>
      </c>
      <c r="K70" s="6"/>
      <c r="L70" s="27">
        <v>0</v>
      </c>
      <c r="M70" s="27">
        <v>0</v>
      </c>
      <c r="N70" s="13"/>
      <c r="O70" s="26">
        <v>0</v>
      </c>
      <c r="P70" s="27">
        <v>2000</v>
      </c>
      <c r="Q70" s="6"/>
      <c r="R70" s="27">
        <v>0</v>
      </c>
      <c r="S70" s="27">
        <v>0</v>
      </c>
      <c r="T70" s="13"/>
      <c r="U70" s="66">
        <f t="shared" si="4"/>
        <v>0</v>
      </c>
    </row>
    <row r="71" spans="2:21">
      <c r="B71" s="293" t="s">
        <v>53</v>
      </c>
      <c r="C71" s="221"/>
      <c r="D71" s="221"/>
      <c r="E71" s="221"/>
      <c r="F71" s="222"/>
      <c r="G71" s="316">
        <v>2000</v>
      </c>
      <c r="H71" s="222"/>
      <c r="I71" s="28">
        <v>0</v>
      </c>
      <c r="J71" s="180">
        <v>0</v>
      </c>
      <c r="K71" s="7"/>
      <c r="L71" s="29">
        <v>0</v>
      </c>
      <c r="M71" s="29">
        <v>0</v>
      </c>
      <c r="N71" s="14"/>
      <c r="O71" s="28">
        <v>0</v>
      </c>
      <c r="P71" s="29">
        <v>0</v>
      </c>
      <c r="Q71" s="7"/>
      <c r="R71" s="29">
        <v>0</v>
      </c>
      <c r="S71" s="29">
        <v>0</v>
      </c>
      <c r="T71" s="14"/>
      <c r="U71" s="60">
        <f t="shared" si="4"/>
        <v>0</v>
      </c>
    </row>
    <row r="72" spans="2:21">
      <c r="B72" s="293" t="s">
        <v>63</v>
      </c>
      <c r="C72" s="221"/>
      <c r="D72" s="221"/>
      <c r="E72" s="221"/>
      <c r="F72" s="222"/>
      <c r="G72" s="316">
        <v>9000</v>
      </c>
      <c r="H72" s="222"/>
      <c r="I72" s="28">
        <v>0</v>
      </c>
      <c r="J72" s="180">
        <v>0</v>
      </c>
      <c r="K72" s="7"/>
      <c r="L72" s="29">
        <v>0</v>
      </c>
      <c r="M72" s="29">
        <v>0</v>
      </c>
      <c r="N72" s="14"/>
      <c r="O72" s="28">
        <v>0</v>
      </c>
      <c r="P72" s="29">
        <v>0</v>
      </c>
      <c r="Q72" s="7"/>
      <c r="R72" s="29">
        <v>0</v>
      </c>
      <c r="S72" s="29">
        <v>0</v>
      </c>
      <c r="T72" s="14"/>
      <c r="U72" s="60">
        <f t="shared" si="4"/>
        <v>0</v>
      </c>
    </row>
    <row r="73" spans="2:21">
      <c r="B73" s="293" t="s">
        <v>64</v>
      </c>
      <c r="C73" s="221"/>
      <c r="D73" s="221"/>
      <c r="E73" s="221"/>
      <c r="F73" s="222"/>
      <c r="G73" s="316">
        <v>10500</v>
      </c>
      <c r="H73" s="222"/>
      <c r="I73" s="28">
        <v>0</v>
      </c>
      <c r="J73" s="180">
        <v>0</v>
      </c>
      <c r="K73" s="7"/>
      <c r="L73" s="29">
        <v>0</v>
      </c>
      <c r="M73" s="29">
        <v>0</v>
      </c>
      <c r="N73" s="14"/>
      <c r="O73" s="28">
        <v>0</v>
      </c>
      <c r="P73" s="29">
        <v>10500</v>
      </c>
      <c r="Q73" s="7"/>
      <c r="R73" s="29">
        <v>0</v>
      </c>
      <c r="S73" s="29">
        <v>0</v>
      </c>
      <c r="T73" s="14"/>
      <c r="U73" s="60">
        <f t="shared" si="4"/>
        <v>0</v>
      </c>
    </row>
    <row r="74" spans="2:21">
      <c r="B74" s="293" t="s">
        <v>65</v>
      </c>
      <c r="C74" s="221"/>
      <c r="D74" s="221"/>
      <c r="E74" s="221"/>
      <c r="F74" s="222"/>
      <c r="G74" s="316">
        <v>20592</v>
      </c>
      <c r="H74" s="222"/>
      <c r="I74" s="28">
        <v>0</v>
      </c>
      <c r="J74" s="180">
        <v>0</v>
      </c>
      <c r="K74" s="7"/>
      <c r="L74" s="29">
        <v>0</v>
      </c>
      <c r="M74" s="29">
        <v>0</v>
      </c>
      <c r="N74" s="14"/>
      <c r="O74" s="28">
        <v>20592</v>
      </c>
      <c r="P74" s="29">
        <v>0</v>
      </c>
      <c r="Q74" s="7"/>
      <c r="R74" s="29">
        <v>19380.13</v>
      </c>
      <c r="S74" s="29">
        <v>0</v>
      </c>
      <c r="T74" s="14"/>
      <c r="U74" s="60">
        <f t="shared" si="4"/>
        <v>0.94114850427350427</v>
      </c>
    </row>
    <row r="75" spans="2:21">
      <c r="B75" s="293" t="s">
        <v>66</v>
      </c>
      <c r="C75" s="221"/>
      <c r="D75" s="221"/>
      <c r="E75" s="221"/>
      <c r="F75" s="222"/>
      <c r="G75" s="316">
        <v>2400</v>
      </c>
      <c r="H75" s="222"/>
      <c r="I75" s="28">
        <v>0</v>
      </c>
      <c r="J75" s="180">
        <v>200</v>
      </c>
      <c r="K75" s="7"/>
      <c r="L75" s="29">
        <v>0</v>
      </c>
      <c r="M75" s="29">
        <v>307.39999999999998</v>
      </c>
      <c r="N75" s="14"/>
      <c r="O75" s="28">
        <v>0</v>
      </c>
      <c r="P75" s="29">
        <v>1000</v>
      </c>
      <c r="Q75" s="7"/>
      <c r="R75" s="29">
        <v>0</v>
      </c>
      <c r="S75" s="29">
        <v>429.2</v>
      </c>
      <c r="T75" s="14"/>
      <c r="U75" s="60">
        <f t="shared" si="4"/>
        <v>0.17883333333333332</v>
      </c>
    </row>
    <row r="76" spans="2:21" ht="15.75" thickBot="1">
      <c r="B76" s="300" t="s">
        <v>67</v>
      </c>
      <c r="C76" s="243"/>
      <c r="D76" s="243"/>
      <c r="E76" s="243"/>
      <c r="F76" s="244"/>
      <c r="G76" s="318">
        <v>1500</v>
      </c>
      <c r="H76" s="244"/>
      <c r="I76" s="30">
        <v>0</v>
      </c>
      <c r="J76" s="31">
        <v>0</v>
      </c>
      <c r="K76" s="8"/>
      <c r="L76" s="31">
        <v>0</v>
      </c>
      <c r="M76" s="31">
        <v>0</v>
      </c>
      <c r="N76" s="15"/>
      <c r="O76" s="30">
        <v>0</v>
      </c>
      <c r="P76" s="31">
        <v>1500</v>
      </c>
      <c r="Q76" s="8"/>
      <c r="R76" s="31">
        <v>0</v>
      </c>
      <c r="S76" s="31">
        <v>0</v>
      </c>
      <c r="T76" s="15"/>
      <c r="U76" s="65">
        <f t="shared" si="4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306" t="s">
        <v>84</v>
      </c>
      <c r="C78" s="218"/>
      <c r="D78" s="218"/>
      <c r="E78" s="218"/>
      <c r="F78" s="219"/>
      <c r="G78" s="317">
        <v>11500</v>
      </c>
      <c r="H78" s="219"/>
      <c r="I78" s="26">
        <v>0</v>
      </c>
      <c r="J78" s="27">
        <v>0</v>
      </c>
      <c r="K78" s="6"/>
      <c r="L78" s="27">
        <v>0</v>
      </c>
      <c r="M78" s="27">
        <v>0</v>
      </c>
      <c r="N78" s="13"/>
      <c r="O78" s="26">
        <v>0</v>
      </c>
      <c r="P78" s="27">
        <v>0</v>
      </c>
      <c r="Q78" s="6"/>
      <c r="R78" s="27">
        <v>0</v>
      </c>
      <c r="S78" s="27">
        <v>0</v>
      </c>
      <c r="T78" s="13"/>
      <c r="U78" s="66">
        <f t="shared" si="4"/>
        <v>0</v>
      </c>
    </row>
    <row r="79" spans="2:21">
      <c r="B79" s="293" t="s">
        <v>85</v>
      </c>
      <c r="C79" s="221"/>
      <c r="D79" s="221"/>
      <c r="E79" s="221"/>
      <c r="F79" s="222"/>
      <c r="G79" s="316">
        <v>20440</v>
      </c>
      <c r="H79" s="222"/>
      <c r="I79" s="28">
        <v>0</v>
      </c>
      <c r="J79" s="29">
        <v>0</v>
      </c>
      <c r="K79" s="7"/>
      <c r="L79" s="29">
        <v>0</v>
      </c>
      <c r="M79" s="29">
        <v>0</v>
      </c>
      <c r="N79" s="14"/>
      <c r="O79" s="28">
        <v>0</v>
      </c>
      <c r="P79" s="29">
        <v>0</v>
      </c>
      <c r="Q79" s="7"/>
      <c r="R79" s="29">
        <v>0</v>
      </c>
      <c r="S79" s="29">
        <v>0</v>
      </c>
      <c r="T79" s="14"/>
      <c r="U79" s="60">
        <f t="shared" si="4"/>
        <v>0</v>
      </c>
    </row>
    <row r="80" spans="2:21">
      <c r="B80" s="293" t="s">
        <v>69</v>
      </c>
      <c r="C80" s="221"/>
      <c r="D80" s="221"/>
      <c r="E80" s="221"/>
      <c r="F80" s="222"/>
      <c r="G80" s="316">
        <v>82984</v>
      </c>
      <c r="H80" s="222"/>
      <c r="I80" s="179">
        <v>40000</v>
      </c>
      <c r="J80" s="180">
        <v>42984</v>
      </c>
      <c r="K80" s="7"/>
      <c r="L80" s="29">
        <v>0</v>
      </c>
      <c r="M80" s="29">
        <v>0</v>
      </c>
      <c r="N80" s="14"/>
      <c r="O80" s="28">
        <v>40000</v>
      </c>
      <c r="P80" s="29">
        <v>42984</v>
      </c>
      <c r="Q80" s="7"/>
      <c r="R80" s="29">
        <v>0</v>
      </c>
      <c r="S80" s="29">
        <v>0</v>
      </c>
      <c r="T80" s="14"/>
      <c r="U80" s="60">
        <f t="shared" si="4"/>
        <v>0</v>
      </c>
    </row>
    <row r="81" spans="2:21">
      <c r="B81" s="293" t="s">
        <v>86</v>
      </c>
      <c r="C81" s="221"/>
      <c r="D81" s="221"/>
      <c r="E81" s="221"/>
      <c r="F81" s="222"/>
      <c r="G81" s="316">
        <v>14052</v>
      </c>
      <c r="H81" s="222"/>
      <c r="I81" s="28">
        <v>0</v>
      </c>
      <c r="J81" s="29">
        <v>0</v>
      </c>
      <c r="K81" s="7"/>
      <c r="L81" s="29">
        <v>0</v>
      </c>
      <c r="M81" s="29">
        <v>0</v>
      </c>
      <c r="N81" s="14"/>
      <c r="O81" s="28">
        <v>0</v>
      </c>
      <c r="P81" s="29">
        <v>0</v>
      </c>
      <c r="Q81" s="7"/>
      <c r="R81" s="29">
        <v>0</v>
      </c>
      <c r="S81" s="29">
        <v>0</v>
      </c>
      <c r="T81" s="14"/>
      <c r="U81" s="60">
        <f t="shared" si="4"/>
        <v>0</v>
      </c>
    </row>
    <row r="82" spans="2:21">
      <c r="B82" s="293" t="s">
        <v>87</v>
      </c>
      <c r="C82" s="221"/>
      <c r="D82" s="221"/>
      <c r="E82" s="221"/>
      <c r="F82" s="222"/>
      <c r="G82" s="316">
        <v>14820</v>
      </c>
      <c r="H82" s="222"/>
      <c r="I82" s="28">
        <v>0</v>
      </c>
      <c r="J82" s="29">
        <v>0</v>
      </c>
      <c r="K82" s="7"/>
      <c r="L82" s="29">
        <v>0</v>
      </c>
      <c r="M82" s="29">
        <v>0</v>
      </c>
      <c r="N82" s="14"/>
      <c r="O82" s="28">
        <v>0</v>
      </c>
      <c r="P82" s="29">
        <v>0</v>
      </c>
      <c r="Q82" s="7"/>
      <c r="R82" s="29">
        <v>0</v>
      </c>
      <c r="S82" s="29">
        <v>0</v>
      </c>
      <c r="T82" s="14"/>
      <c r="U82" s="60">
        <f t="shared" si="4"/>
        <v>0</v>
      </c>
    </row>
    <row r="83" spans="2:21" ht="15.75" thickBot="1">
      <c r="B83" s="300" t="s">
        <v>70</v>
      </c>
      <c r="C83" s="243"/>
      <c r="D83" s="243"/>
      <c r="E83" s="243"/>
      <c r="F83" s="244"/>
      <c r="G83" s="318">
        <v>13000</v>
      </c>
      <c r="H83" s="244"/>
      <c r="I83" s="30">
        <v>0</v>
      </c>
      <c r="J83" s="31">
        <v>0</v>
      </c>
      <c r="K83" s="8"/>
      <c r="L83" s="31">
        <v>0</v>
      </c>
      <c r="M83" s="31">
        <v>0</v>
      </c>
      <c r="N83" s="15"/>
      <c r="O83" s="30">
        <v>0</v>
      </c>
      <c r="P83" s="31">
        <v>0</v>
      </c>
      <c r="Q83" s="8"/>
      <c r="R83" s="31">
        <v>0</v>
      </c>
      <c r="S83" s="31">
        <v>0</v>
      </c>
      <c r="T83" s="15"/>
      <c r="U83" s="65">
        <f t="shared" si="4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106350</v>
      </c>
      <c r="J84" s="12">
        <f>SUM(J55:J83)</f>
        <v>95648</v>
      </c>
      <c r="K84" s="12">
        <f>SUM(K55:K83)</f>
        <v>0</v>
      </c>
      <c r="L84" s="12">
        <f>SUM(L55:L83)</f>
        <v>13601.71</v>
      </c>
      <c r="M84" s="12">
        <f>SUM(M55:M83)</f>
        <v>307.39999999999998</v>
      </c>
      <c r="N84" s="42"/>
      <c r="O84" s="12">
        <f t="shared" ref="O84:T84" si="5">SUM(O55:O83)</f>
        <v>215202</v>
      </c>
      <c r="P84" s="12">
        <f t="shared" si="5"/>
        <v>110445</v>
      </c>
      <c r="Q84" s="12">
        <f t="shared" si="5"/>
        <v>0</v>
      </c>
      <c r="R84" s="12">
        <f t="shared" si="5"/>
        <v>112604.12000000001</v>
      </c>
      <c r="S84" s="12">
        <f t="shared" si="5"/>
        <v>429.2</v>
      </c>
      <c r="T84" s="12">
        <f t="shared" si="5"/>
        <v>0</v>
      </c>
      <c r="U84" s="65">
        <f t="shared" si="4"/>
        <v>0.17646999497130711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96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96" t="s">
        <v>16</v>
      </c>
      <c r="E87" s="231"/>
      <c r="F87" s="231"/>
      <c r="G87" s="231"/>
      <c r="H87" s="231"/>
      <c r="I87" s="231"/>
      <c r="J87" s="296" t="s">
        <v>72</v>
      </c>
      <c r="K87" s="231"/>
      <c r="L87" s="231"/>
      <c r="M87" s="231"/>
      <c r="N87" s="231"/>
      <c r="O87" s="231"/>
      <c r="P87" s="296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96" t="s">
        <v>47</v>
      </c>
      <c r="E88" s="231"/>
      <c r="F88" s="296" t="s">
        <v>48</v>
      </c>
      <c r="G88" s="231"/>
      <c r="H88" s="296" t="s">
        <v>49</v>
      </c>
      <c r="I88" s="231"/>
      <c r="J88" s="296" t="s">
        <v>47</v>
      </c>
      <c r="K88" s="231"/>
      <c r="L88" s="296" t="s">
        <v>48</v>
      </c>
      <c r="M88" s="231"/>
      <c r="N88" s="296" t="s">
        <v>49</v>
      </c>
      <c r="O88" s="231"/>
      <c r="P88" s="296" t="s">
        <v>47</v>
      </c>
      <c r="Q88" s="231"/>
      <c r="R88" s="296" t="s">
        <v>48</v>
      </c>
      <c r="S88" s="231"/>
      <c r="T88" s="296" t="s">
        <v>49</v>
      </c>
      <c r="U88" s="231"/>
    </row>
    <row r="89" spans="2:21" ht="15.75" thickBot="1">
      <c r="B89" s="312" t="s">
        <v>73</v>
      </c>
      <c r="C89" s="231"/>
      <c r="D89" s="311">
        <v>400240</v>
      </c>
      <c r="E89" s="231"/>
      <c r="F89" s="311">
        <v>83488.3</v>
      </c>
      <c r="G89" s="231"/>
      <c r="H89" s="311"/>
      <c r="I89" s="231"/>
      <c r="J89" s="311">
        <v>13601.71</v>
      </c>
      <c r="K89" s="231"/>
      <c r="L89" s="311">
        <v>307.39999999999998</v>
      </c>
      <c r="M89" s="231"/>
      <c r="N89" s="311"/>
      <c r="O89" s="231"/>
      <c r="P89" s="311">
        <v>112604.12</v>
      </c>
      <c r="Q89" s="231"/>
      <c r="R89" s="311">
        <v>429.2</v>
      </c>
      <c r="S89" s="231"/>
      <c r="T89" s="311"/>
      <c r="U89" s="231"/>
    </row>
    <row r="90" spans="2:21" ht="15.75" thickBot="1">
      <c r="B90" s="312" t="s">
        <v>74</v>
      </c>
      <c r="C90" s="231"/>
      <c r="D90" s="311">
        <v>99760</v>
      </c>
      <c r="E90" s="231"/>
      <c r="F90" s="311">
        <v>57036</v>
      </c>
      <c r="G90" s="231"/>
      <c r="H90" s="311"/>
      <c r="I90" s="231"/>
      <c r="J90" s="311">
        <v>0</v>
      </c>
      <c r="K90" s="231"/>
      <c r="L90" s="311">
        <v>0</v>
      </c>
      <c r="M90" s="231"/>
      <c r="N90" s="311"/>
      <c r="O90" s="231"/>
      <c r="P90" s="311">
        <v>0</v>
      </c>
      <c r="Q90" s="231"/>
      <c r="R90" s="311">
        <v>0</v>
      </c>
      <c r="S90" s="231"/>
      <c r="T90" s="311"/>
      <c r="U90" s="231"/>
    </row>
    <row r="91" spans="2:21" ht="15.75" thickBot="1">
      <c r="B91" s="312" t="s">
        <v>43</v>
      </c>
      <c r="C91" s="231"/>
      <c r="D91" s="311">
        <f>SUM(D89,D90)</f>
        <v>500000</v>
      </c>
      <c r="E91" s="231"/>
      <c r="F91" s="311">
        <f>SUM(F89,F90)</f>
        <v>140524.29999999999</v>
      </c>
      <c r="G91" s="231"/>
      <c r="H91" s="311"/>
      <c r="I91" s="231"/>
      <c r="J91" s="311">
        <f>SUM(J89,J90)</f>
        <v>13601.71</v>
      </c>
      <c r="K91" s="231"/>
      <c r="L91" s="311">
        <f>SUM(L89,L90)</f>
        <v>307.39999999999998</v>
      </c>
      <c r="M91" s="231"/>
      <c r="N91" s="311"/>
      <c r="O91" s="231"/>
      <c r="P91" s="311">
        <f>SUM(P89,P90)</f>
        <v>112604.12</v>
      </c>
      <c r="Q91" s="231"/>
      <c r="R91" s="311">
        <f>SUM(R89,R90)</f>
        <v>429.2</v>
      </c>
      <c r="S91" s="231"/>
      <c r="T91" s="311"/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  <row r="119" spans="2:2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</sheetData>
  <mergeCells count="304"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5:D35"/>
    <mergeCell ref="E35:F35"/>
    <mergeCell ref="G35:H35"/>
    <mergeCell ref="I35:K35"/>
    <mergeCell ref="L35:N35"/>
    <mergeCell ref="O35:Q35"/>
    <mergeCell ref="B32:D32"/>
    <mergeCell ref="B33:D33"/>
    <mergeCell ref="E33:F33"/>
    <mergeCell ref="G33:H33"/>
    <mergeCell ref="I33:K33"/>
    <mergeCell ref="L33:N33"/>
    <mergeCell ref="O33:Q33"/>
    <mergeCell ref="R33:T33"/>
    <mergeCell ref="R35:T35"/>
    <mergeCell ref="B34:D34"/>
    <mergeCell ref="E34:F34"/>
    <mergeCell ref="G34:H34"/>
    <mergeCell ref="I34:K34"/>
    <mergeCell ref="L34:N34"/>
    <mergeCell ref="O34:Q34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4:U4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4.7109375" customWidth="1"/>
    <col min="3" max="3" width="13" customWidth="1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268" t="s">
        <v>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ht="15.75" customHeight="1">
      <c r="B5" s="1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213">
        <v>500000</v>
      </c>
      <c r="J12" s="206"/>
      <c r="K12" s="206"/>
      <c r="L12" s="206"/>
      <c r="M12" s="206"/>
      <c r="N12" s="44" t="s">
        <v>8</v>
      </c>
      <c r="O12" s="213">
        <v>140524.29999999999</v>
      </c>
      <c r="P12" s="206"/>
      <c r="Q12" s="206"/>
      <c r="R12" s="214" t="s">
        <v>9</v>
      </c>
      <c r="S12" s="206"/>
      <c r="T12" s="206"/>
      <c r="U12" s="207"/>
    </row>
    <row r="13" spans="2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/>
      <c r="J13" s="206"/>
      <c r="K13" s="206"/>
      <c r="L13" s="206"/>
      <c r="M13" s="206"/>
      <c r="N13" s="44" t="s">
        <v>8</v>
      </c>
      <c r="O13" s="209"/>
      <c r="P13" s="206"/>
      <c r="Q13" s="206"/>
      <c r="R13" s="206"/>
      <c r="S13" s="206"/>
      <c r="T13" s="206"/>
      <c r="U13" s="207"/>
    </row>
    <row r="14" spans="2:21" ht="15.75" thickBot="1">
      <c r="B14" s="205" t="s">
        <v>11</v>
      </c>
      <c r="C14" s="206"/>
      <c r="D14" s="206"/>
      <c r="E14" s="206"/>
      <c r="F14" s="207"/>
      <c r="G14" s="289" t="s">
        <v>107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17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1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0</v>
      </c>
      <c r="J22" s="225"/>
      <c r="K22" s="224"/>
      <c r="L22" s="223">
        <v>0</v>
      </c>
      <c r="M22" s="225"/>
      <c r="N22" s="224"/>
      <c r="O22" s="223">
        <v>505</v>
      </c>
      <c r="P22" s="225"/>
      <c r="Q22" s="224"/>
      <c r="R22" s="223">
        <v>504.66</v>
      </c>
      <c r="S22" s="225"/>
      <c r="T22" s="224"/>
      <c r="U22" s="60">
        <f>IF(G22=0,0,+R22/G22)</f>
        <v>0.99932673267326733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23">
        <v>1707</v>
      </c>
      <c r="J23" s="237"/>
      <c r="K23" s="236"/>
      <c r="L23" s="223">
        <v>1707</v>
      </c>
      <c r="M23" s="237"/>
      <c r="N23" s="236"/>
      <c r="O23" s="223">
        <v>9549</v>
      </c>
      <c r="P23" s="237"/>
      <c r="Q23" s="236"/>
      <c r="R23" s="223">
        <v>9549</v>
      </c>
      <c r="S23" s="237"/>
      <c r="T23" s="236"/>
      <c r="U23" s="60">
        <f>IF(G23=0,0,+R23/G23)</f>
        <v>0.48811531973623679</v>
      </c>
    </row>
    <row r="24" spans="2:21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0</v>
      </c>
      <c r="J24" s="225"/>
      <c r="K24" s="224"/>
      <c r="L24" s="223">
        <v>0</v>
      </c>
      <c r="M24" s="225"/>
      <c r="N24" s="224"/>
      <c r="O24" s="223">
        <v>141</v>
      </c>
      <c r="P24" s="225"/>
      <c r="Q24" s="224"/>
      <c r="R24" s="223">
        <v>142</v>
      </c>
      <c r="S24" s="225"/>
      <c r="T24" s="224"/>
      <c r="U24" s="60">
        <f t="shared" ref="U24:U46" si="0">IF(G24=0,0,+R24/G24)</f>
        <v>1.0070921985815602</v>
      </c>
    </row>
    <row r="25" spans="2:21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462</v>
      </c>
      <c r="J25" s="225"/>
      <c r="K25" s="224"/>
      <c r="L25" s="223">
        <v>462</v>
      </c>
      <c r="M25" s="225"/>
      <c r="N25" s="224"/>
      <c r="O25" s="223">
        <v>2514</v>
      </c>
      <c r="P25" s="225"/>
      <c r="Q25" s="224"/>
      <c r="R25" s="223">
        <v>2514</v>
      </c>
      <c r="S25" s="225"/>
      <c r="T25" s="224"/>
      <c r="U25" s="60">
        <f t="shared" si="0"/>
        <v>0.48439306358381501</v>
      </c>
    </row>
    <row r="26" spans="2:21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</row>
    <row r="27" spans="2:21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0</v>
      </c>
      <c r="P27" s="225"/>
      <c r="Q27" s="224"/>
      <c r="R27" s="223">
        <v>0</v>
      </c>
      <c r="S27" s="225"/>
      <c r="T27" s="224"/>
      <c r="U27" s="60">
        <f t="shared" si="0"/>
        <v>0</v>
      </c>
    </row>
    <row r="28" spans="2:21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0</v>
      </c>
      <c r="P28" s="225"/>
      <c r="Q28" s="224"/>
      <c r="R28" s="239">
        <v>0</v>
      </c>
      <c r="S28" s="225"/>
      <c r="T28" s="224"/>
      <c r="U28" s="60">
        <f t="shared" si="0"/>
        <v>0</v>
      </c>
    </row>
    <row r="29" spans="2:21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0</v>
      </c>
      <c r="P29" s="225"/>
      <c r="Q29" s="224"/>
      <c r="R29" s="239">
        <v>0</v>
      </c>
      <c r="S29" s="225"/>
      <c r="T29" s="224"/>
      <c r="U29" s="60">
        <f t="shared" si="0"/>
        <v>0</v>
      </c>
    </row>
    <row r="30" spans="2:21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</row>
    <row r="31" spans="2:21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0</v>
      </c>
      <c r="P31" s="225"/>
      <c r="Q31" s="224"/>
      <c r="R31" s="223">
        <v>0</v>
      </c>
      <c r="S31" s="225"/>
      <c r="T31" s="224"/>
      <c r="U31" s="60">
        <f t="shared" si="0"/>
        <v>0</v>
      </c>
    </row>
    <row r="32" spans="2:21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</row>
    <row r="33" spans="2:21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60">
        <f t="shared" ref="U33" si="1">IF(G33=0,0,+R33/G33)</f>
        <v>0.99942477876106195</v>
      </c>
    </row>
    <row r="34" spans="2:21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60">
        <f t="shared" si="0"/>
        <v>0.99942477876106195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60">
        <f t="shared" ref="U35" si="2">IF(G35=0,0,+R35/G35)</f>
        <v>1</v>
      </c>
    </row>
    <row r="36" spans="2:21">
      <c r="B36" s="23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</row>
    <row r="37" spans="2:2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60">
        <f t="shared" si="0"/>
        <v>0.99942477876106195</v>
      </c>
    </row>
    <row r="38" spans="2:21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60">
        <f t="shared" ref="U38" si="3">IF(G38=0,0,+R38/G38)</f>
        <v>0.99942477876106195</v>
      </c>
    </row>
    <row r="39" spans="2:21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60">
        <f t="shared" ref="U39" si="4">IF(G39=0,0,+R39/G39)</f>
        <v>1</v>
      </c>
    </row>
    <row r="40" spans="2:21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</row>
    <row r="41" spans="2:21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1</v>
      </c>
      <c r="J41" s="225"/>
      <c r="K41" s="224"/>
      <c r="L41" s="223">
        <v>1</v>
      </c>
      <c r="M41" s="225"/>
      <c r="N41" s="224"/>
      <c r="O41" s="223">
        <v>1</v>
      </c>
      <c r="P41" s="225"/>
      <c r="Q41" s="224"/>
      <c r="R41" s="223">
        <v>1</v>
      </c>
      <c r="S41" s="225"/>
      <c r="T41" s="224"/>
      <c r="U41" s="60">
        <f t="shared" si="0"/>
        <v>0.5</v>
      </c>
    </row>
    <row r="42" spans="2:21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</row>
    <row r="43" spans="2:21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6</v>
      </c>
      <c r="P43" s="225"/>
      <c r="Q43" s="224"/>
      <c r="R43" s="223">
        <v>6</v>
      </c>
      <c r="S43" s="225"/>
      <c r="T43" s="224"/>
      <c r="U43" s="60">
        <f t="shared" si="0"/>
        <v>0.5</v>
      </c>
    </row>
    <row r="44" spans="2:21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1</v>
      </c>
      <c r="J44" s="225"/>
      <c r="K44" s="224"/>
      <c r="L44" s="223">
        <v>1</v>
      </c>
      <c r="M44" s="225"/>
      <c r="N44" s="224"/>
      <c r="O44" s="223">
        <v>3</v>
      </c>
      <c r="P44" s="225"/>
      <c r="Q44" s="224"/>
      <c r="R44" s="223">
        <v>3</v>
      </c>
      <c r="S44" s="225"/>
      <c r="T44" s="224"/>
      <c r="U44" s="60">
        <f t="shared" si="0"/>
        <v>0.6</v>
      </c>
    </row>
    <row r="45" spans="2:21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</row>
    <row r="46" spans="2:21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</row>
    <row r="47" spans="2:21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ht="15.75" thickBot="1">
      <c r="B54" s="257" t="s">
        <v>22</v>
      </c>
      <c r="C54" s="251"/>
      <c r="D54" s="251"/>
      <c r="E54" s="251"/>
      <c r="F54" s="252"/>
      <c r="G54" s="310"/>
      <c r="H54" s="252"/>
      <c r="I54" s="227"/>
      <c r="J54" s="228"/>
      <c r="K54" s="228"/>
      <c r="L54" s="228"/>
      <c r="M54" s="228"/>
      <c r="N54" s="229"/>
      <c r="O54" s="227"/>
      <c r="P54" s="228"/>
      <c r="Q54" s="228"/>
      <c r="R54" s="228"/>
      <c r="S54" s="228"/>
      <c r="T54" s="229"/>
      <c r="U54" s="231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26">
        <v>0</v>
      </c>
      <c r="P55" s="27">
        <v>6211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144">
        <v>0</v>
      </c>
      <c r="K56" s="7"/>
      <c r="L56" s="3">
        <v>26224.51</v>
      </c>
      <c r="M56" s="3">
        <v>0</v>
      </c>
      <c r="N56" s="14"/>
      <c r="O56" s="28">
        <v>122640</v>
      </c>
      <c r="P56" s="29">
        <v>0</v>
      </c>
      <c r="Q56" s="7"/>
      <c r="R56" s="3">
        <v>119448.5</v>
      </c>
      <c r="S56" s="3">
        <v>0</v>
      </c>
      <c r="T56" s="14"/>
      <c r="U56" s="60">
        <f t="shared" ref="U56:U84" si="5">IF(G56=0,0,(+R56+S56)/G56)</f>
        <v>0.48698833985649054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0">
        <v>0</v>
      </c>
      <c r="J57" s="3">
        <v>0</v>
      </c>
      <c r="K57" s="7"/>
      <c r="L57" s="3">
        <v>0</v>
      </c>
      <c r="M57" s="3">
        <v>0</v>
      </c>
      <c r="N57" s="14"/>
      <c r="O57" s="28">
        <v>0</v>
      </c>
      <c r="P57" s="29">
        <v>0</v>
      </c>
      <c r="Q57" s="7"/>
      <c r="R57" s="3">
        <v>0</v>
      </c>
      <c r="S57" s="3">
        <v>0</v>
      </c>
      <c r="T57" s="14"/>
      <c r="U57" s="60">
        <f t="shared" si="5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0">
        <v>0</v>
      </c>
      <c r="J58" s="3">
        <v>0</v>
      </c>
      <c r="K58" s="7"/>
      <c r="L58" s="3">
        <v>0</v>
      </c>
      <c r="M58" s="3">
        <v>0</v>
      </c>
      <c r="N58" s="14"/>
      <c r="O58" s="28">
        <v>3000</v>
      </c>
      <c r="P58" s="29">
        <v>0</v>
      </c>
      <c r="Q58" s="7"/>
      <c r="R58" s="3">
        <v>0</v>
      </c>
      <c r="S58" s="3">
        <v>0</v>
      </c>
      <c r="T58" s="14"/>
      <c r="U58" s="60">
        <f t="shared" si="5"/>
        <v>0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28">
        <v>0</v>
      </c>
      <c r="P59" s="29">
        <v>0</v>
      </c>
      <c r="Q59" s="7"/>
      <c r="R59" s="3">
        <v>0</v>
      </c>
      <c r="S59" s="3">
        <v>0</v>
      </c>
      <c r="T59" s="14"/>
      <c r="U59" s="60">
        <f t="shared" si="5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0">
        <v>0</v>
      </c>
      <c r="J60" s="3">
        <v>0</v>
      </c>
      <c r="K60" s="7"/>
      <c r="L60" s="3">
        <v>0</v>
      </c>
      <c r="M60" s="3">
        <v>0</v>
      </c>
      <c r="N60" s="14"/>
      <c r="O60" s="28">
        <v>3500</v>
      </c>
      <c r="P60" s="29">
        <v>0</v>
      </c>
      <c r="Q60" s="7"/>
      <c r="R60" s="3">
        <v>0</v>
      </c>
      <c r="S60" s="3">
        <v>0</v>
      </c>
      <c r="T60" s="14"/>
      <c r="U60" s="60">
        <f t="shared" si="5"/>
        <v>0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11">
        <v>0</v>
      </c>
      <c r="J61" s="4">
        <v>0</v>
      </c>
      <c r="K61" s="8"/>
      <c r="L61" s="4">
        <v>45910</v>
      </c>
      <c r="M61" s="4">
        <v>0</v>
      </c>
      <c r="N61" s="15"/>
      <c r="O61" s="30">
        <v>45910</v>
      </c>
      <c r="P61" s="31">
        <v>45000</v>
      </c>
      <c r="Q61" s="8"/>
      <c r="R61" s="4">
        <v>45910</v>
      </c>
      <c r="S61" s="4">
        <v>0</v>
      </c>
      <c r="T61" s="15"/>
      <c r="U61" s="60">
        <f t="shared" si="5"/>
        <v>0.50500494995050049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7"/>
      <c r="P62" s="167"/>
      <c r="Q62" s="58"/>
      <c r="R62" s="58"/>
      <c r="S62" s="58"/>
      <c r="T62" s="58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32">
        <v>0</v>
      </c>
      <c r="P63" s="33">
        <v>0</v>
      </c>
      <c r="Q63" s="42"/>
      <c r="R63" s="5">
        <v>0</v>
      </c>
      <c r="S63" s="5">
        <v>0</v>
      </c>
      <c r="T63" s="43"/>
      <c r="U63" s="60">
        <f t="shared" si="5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67"/>
      <c r="P64" s="167"/>
      <c r="Q64" s="58"/>
      <c r="R64" s="58"/>
      <c r="S64" s="58"/>
      <c r="T64" s="58"/>
      <c r="U64" s="64"/>
    </row>
    <row r="65" spans="2:21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32">
        <v>0</v>
      </c>
      <c r="P65" s="33">
        <v>0</v>
      </c>
      <c r="Q65" s="42"/>
      <c r="R65" s="5">
        <v>0</v>
      </c>
      <c r="S65" s="5">
        <v>0</v>
      </c>
      <c r="T65" s="43"/>
      <c r="U65" s="65">
        <f t="shared" si="5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67"/>
      <c r="P66" s="167"/>
      <c r="Q66" s="58"/>
      <c r="R66" s="58"/>
      <c r="S66" s="58"/>
      <c r="T66" s="58"/>
      <c r="U66" s="64"/>
    </row>
    <row r="67" spans="2:21">
      <c r="B67" s="253" t="s">
        <v>60</v>
      </c>
      <c r="C67" s="218"/>
      <c r="D67" s="218"/>
      <c r="E67" s="218"/>
      <c r="F67" s="219"/>
      <c r="G67" s="254">
        <v>2000</v>
      </c>
      <c r="H67" s="219"/>
      <c r="I67" s="177">
        <v>1000</v>
      </c>
      <c r="J67" s="178">
        <v>0</v>
      </c>
      <c r="K67" s="6"/>
      <c r="L67" s="2">
        <v>0</v>
      </c>
      <c r="M67" s="2">
        <v>0</v>
      </c>
      <c r="N67" s="13"/>
      <c r="O67" s="26">
        <v>1000</v>
      </c>
      <c r="P67" s="27">
        <v>0</v>
      </c>
      <c r="Q67" s="6"/>
      <c r="R67" s="2">
        <v>0</v>
      </c>
      <c r="S67" s="2">
        <v>0</v>
      </c>
      <c r="T67" s="13"/>
      <c r="U67" s="66">
        <f t="shared" si="5"/>
        <v>0</v>
      </c>
    </row>
    <row r="68" spans="2:21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176">
        <v>0</v>
      </c>
      <c r="J68" s="150">
        <v>1250</v>
      </c>
      <c r="K68" s="8"/>
      <c r="L68" s="4">
        <v>0</v>
      </c>
      <c r="M68" s="4">
        <v>0</v>
      </c>
      <c r="N68" s="15"/>
      <c r="O68" s="30">
        <v>0</v>
      </c>
      <c r="P68" s="31">
        <v>2500</v>
      </c>
      <c r="Q68" s="8"/>
      <c r="R68" s="4">
        <v>0</v>
      </c>
      <c r="S68" s="4">
        <v>0</v>
      </c>
      <c r="T68" s="15"/>
      <c r="U68" s="65">
        <f t="shared" si="5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183"/>
      <c r="J69" s="183"/>
      <c r="K69" s="58"/>
      <c r="L69" s="58"/>
      <c r="M69" s="58"/>
      <c r="N69" s="58"/>
      <c r="O69" s="167"/>
      <c r="P69" s="167"/>
      <c r="Q69" s="58"/>
      <c r="R69" s="58"/>
      <c r="S69" s="58"/>
      <c r="T69" s="58"/>
      <c r="U69" s="64"/>
    </row>
    <row r="70" spans="2:21">
      <c r="B70" s="253" t="s">
        <v>62</v>
      </c>
      <c r="C70" s="218"/>
      <c r="D70" s="218"/>
      <c r="E70" s="218"/>
      <c r="F70" s="219"/>
      <c r="G70" s="254">
        <v>2000</v>
      </c>
      <c r="H70" s="219"/>
      <c r="I70" s="177">
        <v>0</v>
      </c>
      <c r="J70" s="178">
        <v>0</v>
      </c>
      <c r="K70" s="6"/>
      <c r="L70" s="2">
        <v>0</v>
      </c>
      <c r="M70" s="2">
        <v>0</v>
      </c>
      <c r="N70" s="13"/>
      <c r="O70" s="26">
        <v>0</v>
      </c>
      <c r="P70" s="27">
        <v>2000</v>
      </c>
      <c r="Q70" s="6"/>
      <c r="R70" s="2">
        <v>0</v>
      </c>
      <c r="S70" s="2">
        <v>0</v>
      </c>
      <c r="T70" s="13"/>
      <c r="U70" s="66">
        <f t="shared" si="5"/>
        <v>0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43">
        <v>0</v>
      </c>
      <c r="J71" s="144">
        <v>0</v>
      </c>
      <c r="K71" s="7"/>
      <c r="L71" s="3">
        <v>0</v>
      </c>
      <c r="M71" s="3">
        <v>0</v>
      </c>
      <c r="N71" s="14"/>
      <c r="O71" s="28">
        <v>0</v>
      </c>
      <c r="P71" s="29">
        <v>0</v>
      </c>
      <c r="Q71" s="7"/>
      <c r="R71" s="3">
        <v>0</v>
      </c>
      <c r="S71" s="3">
        <v>0</v>
      </c>
      <c r="T71" s="14"/>
      <c r="U71" s="60">
        <f t="shared" si="5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43">
        <v>0</v>
      </c>
      <c r="J72" s="144">
        <v>9000</v>
      </c>
      <c r="K72" s="7"/>
      <c r="L72" s="3">
        <v>0</v>
      </c>
      <c r="M72" s="3">
        <v>0</v>
      </c>
      <c r="N72" s="14"/>
      <c r="O72" s="28">
        <v>0</v>
      </c>
      <c r="P72" s="29">
        <v>9000</v>
      </c>
      <c r="Q72" s="7"/>
      <c r="R72" s="3">
        <v>0</v>
      </c>
      <c r="S72" s="3">
        <v>0</v>
      </c>
      <c r="T72" s="14"/>
      <c r="U72" s="60">
        <f t="shared" si="5"/>
        <v>0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43">
        <v>0</v>
      </c>
      <c r="J73" s="144">
        <v>0</v>
      </c>
      <c r="K73" s="7"/>
      <c r="L73" s="3">
        <v>0</v>
      </c>
      <c r="M73" s="3">
        <v>0</v>
      </c>
      <c r="N73" s="14"/>
      <c r="O73" s="28">
        <v>0</v>
      </c>
      <c r="P73" s="29">
        <v>10500</v>
      </c>
      <c r="Q73" s="7"/>
      <c r="R73" s="3">
        <v>0</v>
      </c>
      <c r="S73" s="3">
        <v>0</v>
      </c>
      <c r="T73" s="14"/>
      <c r="U73" s="60">
        <f t="shared" si="5"/>
        <v>0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43">
        <v>0</v>
      </c>
      <c r="J74" s="144">
        <v>0</v>
      </c>
      <c r="K74" s="7"/>
      <c r="L74" s="3">
        <v>0</v>
      </c>
      <c r="M74" s="3">
        <v>0</v>
      </c>
      <c r="N74" s="14"/>
      <c r="O74" s="28">
        <v>20592</v>
      </c>
      <c r="P74" s="29">
        <v>0</v>
      </c>
      <c r="Q74" s="7"/>
      <c r="R74" s="3">
        <v>19380.13</v>
      </c>
      <c r="S74" s="3">
        <v>0</v>
      </c>
      <c r="T74" s="14"/>
      <c r="U74" s="60">
        <f t="shared" si="5"/>
        <v>0.94114850427350427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43">
        <v>0</v>
      </c>
      <c r="J75" s="144">
        <v>200</v>
      </c>
      <c r="K75" s="7"/>
      <c r="L75" s="3">
        <v>0</v>
      </c>
      <c r="M75" s="3">
        <v>78.3</v>
      </c>
      <c r="N75" s="14"/>
      <c r="O75" s="28">
        <v>0</v>
      </c>
      <c r="P75" s="29">
        <v>1200</v>
      </c>
      <c r="Q75" s="7"/>
      <c r="R75" s="3">
        <v>0</v>
      </c>
      <c r="S75" s="3">
        <v>507.5</v>
      </c>
      <c r="T75" s="14"/>
      <c r="U75" s="60">
        <f t="shared" si="5"/>
        <v>0.21145833333333333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1">
        <v>0</v>
      </c>
      <c r="J76" s="4">
        <v>0</v>
      </c>
      <c r="K76" s="8"/>
      <c r="L76" s="4">
        <v>0</v>
      </c>
      <c r="M76" s="4">
        <v>0</v>
      </c>
      <c r="N76" s="15"/>
      <c r="O76" s="30">
        <v>0</v>
      </c>
      <c r="P76" s="31">
        <v>1500</v>
      </c>
      <c r="Q76" s="8"/>
      <c r="R76" s="4">
        <v>0</v>
      </c>
      <c r="S76" s="4">
        <v>0</v>
      </c>
      <c r="T76" s="15"/>
      <c r="U76" s="65">
        <f t="shared" si="5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26">
        <v>0</v>
      </c>
      <c r="P78" s="27">
        <v>0</v>
      </c>
      <c r="Q78" s="6"/>
      <c r="R78" s="2">
        <v>0</v>
      </c>
      <c r="S78" s="2">
        <v>0</v>
      </c>
      <c r="T78" s="13"/>
      <c r="U78" s="66">
        <f t="shared" si="5"/>
        <v>0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28">
        <v>0</v>
      </c>
      <c r="P79" s="29">
        <v>0</v>
      </c>
      <c r="Q79" s="7"/>
      <c r="R79" s="3">
        <v>0</v>
      </c>
      <c r="S79" s="3">
        <v>0</v>
      </c>
      <c r="T79" s="14"/>
      <c r="U79" s="60">
        <f t="shared" si="5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36766</v>
      </c>
      <c r="M80" s="3">
        <v>0</v>
      </c>
      <c r="N80" s="14"/>
      <c r="O80" s="28">
        <v>40000</v>
      </c>
      <c r="P80" s="29">
        <v>42984</v>
      </c>
      <c r="Q80" s="7"/>
      <c r="R80" s="3">
        <v>36766</v>
      </c>
      <c r="S80" s="3">
        <v>0</v>
      </c>
      <c r="T80" s="14"/>
      <c r="U80" s="60">
        <f t="shared" si="5"/>
        <v>0.44304926250843535</v>
      </c>
    </row>
    <row r="81" spans="1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28">
        <v>0</v>
      </c>
      <c r="P81" s="29">
        <v>0</v>
      </c>
      <c r="Q81" s="7"/>
      <c r="R81" s="3">
        <v>0</v>
      </c>
      <c r="S81" s="3">
        <v>0</v>
      </c>
      <c r="T81" s="14"/>
      <c r="U81" s="60">
        <f t="shared" si="5"/>
        <v>0</v>
      </c>
    </row>
    <row r="82" spans="1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43">
        <v>14820</v>
      </c>
      <c r="J82" s="3">
        <v>0</v>
      </c>
      <c r="K82" s="7"/>
      <c r="L82" s="3">
        <v>0</v>
      </c>
      <c r="M82" s="3">
        <v>0</v>
      </c>
      <c r="N82" s="14"/>
      <c r="O82" s="28">
        <v>14820</v>
      </c>
      <c r="P82" s="29">
        <v>0</v>
      </c>
      <c r="Q82" s="7"/>
      <c r="R82" s="3">
        <v>0</v>
      </c>
      <c r="S82" s="3">
        <v>0</v>
      </c>
      <c r="T82" s="14"/>
      <c r="U82" s="60">
        <f t="shared" si="5"/>
        <v>0</v>
      </c>
    </row>
    <row r="83" spans="1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30">
        <v>0</v>
      </c>
      <c r="P83" s="31">
        <v>0</v>
      </c>
      <c r="Q83" s="8"/>
      <c r="R83" s="4">
        <v>0</v>
      </c>
      <c r="S83" s="4">
        <v>0</v>
      </c>
      <c r="T83" s="15"/>
      <c r="U83" s="65">
        <f t="shared" si="5"/>
        <v>0</v>
      </c>
    </row>
    <row r="84" spans="1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36260</v>
      </c>
      <c r="J84" s="12">
        <f>SUM(J55:J83)</f>
        <v>10450</v>
      </c>
      <c r="K84" s="12">
        <f>SUM(K55:K83)</f>
        <v>0</v>
      </c>
      <c r="L84" s="12">
        <f>SUM(L55:L83)</f>
        <v>108900.51</v>
      </c>
      <c r="M84" s="12">
        <f>SUM(M55:M83)</f>
        <v>78.3</v>
      </c>
      <c r="N84" s="42"/>
      <c r="O84" s="12">
        <f t="shared" ref="O84:T84" si="6">SUM(O55:O83)</f>
        <v>251462</v>
      </c>
      <c r="P84" s="12">
        <f t="shared" si="6"/>
        <v>120895</v>
      </c>
      <c r="Q84" s="12">
        <f t="shared" si="6"/>
        <v>0</v>
      </c>
      <c r="R84" s="12">
        <f t="shared" si="6"/>
        <v>221504.63</v>
      </c>
      <c r="S84" s="12">
        <f t="shared" si="6"/>
        <v>507.5</v>
      </c>
      <c r="T84" s="12">
        <f t="shared" si="6"/>
        <v>0</v>
      </c>
      <c r="U84" s="65">
        <f t="shared" si="5"/>
        <v>0.34661000371102235</v>
      </c>
    </row>
    <row r="85" spans="1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1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1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1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72134.509999999995</v>
      </c>
      <c r="K89" s="231"/>
      <c r="L89" s="259">
        <v>78.3</v>
      </c>
      <c r="M89" s="231"/>
      <c r="N89" s="259"/>
      <c r="O89" s="231"/>
      <c r="P89" s="259">
        <v>184738.63</v>
      </c>
      <c r="Q89" s="231"/>
      <c r="R89" s="259">
        <v>507.5</v>
      </c>
      <c r="S89" s="231"/>
      <c r="T89" s="259"/>
      <c r="U89" s="231"/>
    </row>
    <row r="90" spans="1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36766</v>
      </c>
      <c r="K90" s="231"/>
      <c r="L90" s="259">
        <v>0</v>
      </c>
      <c r="M90" s="231"/>
      <c r="N90" s="259"/>
      <c r="O90" s="231"/>
      <c r="P90" s="259">
        <v>36766</v>
      </c>
      <c r="Q90" s="231"/>
      <c r="R90" s="259">
        <v>0</v>
      </c>
      <c r="S90" s="231"/>
      <c r="T90" s="259"/>
      <c r="U90" s="231"/>
    </row>
    <row r="91" spans="1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108900.51</v>
      </c>
      <c r="K91" s="231"/>
      <c r="L91" s="259">
        <f>SUM(L89,L90)</f>
        <v>78.3</v>
      </c>
      <c r="M91" s="231"/>
      <c r="N91" s="259"/>
      <c r="O91" s="231"/>
      <c r="P91" s="259">
        <f>SUM(P89,P90)</f>
        <v>221504.63</v>
      </c>
      <c r="Q91" s="231"/>
      <c r="R91" s="259">
        <f>SUM(R89,R90)</f>
        <v>507.5</v>
      </c>
      <c r="S91" s="231"/>
      <c r="T91" s="259"/>
      <c r="U91" s="231"/>
    </row>
    <row r="92" spans="1:2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1" s="24" customFormat="1">
      <c r="A93" s="35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5.75" thickBot="1">
      <c r="B94" s="21"/>
      <c r="C94" s="21"/>
      <c r="D94" s="21"/>
      <c r="E94" s="21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05">
    <mergeCell ref="B4:U4"/>
    <mergeCell ref="B116:G116"/>
    <mergeCell ref="J116:O116"/>
    <mergeCell ref="R116:U116"/>
    <mergeCell ref="B117:G118"/>
    <mergeCell ref="J117:O118"/>
    <mergeCell ref="R117:U118"/>
    <mergeCell ref="J110:O110"/>
    <mergeCell ref="J111:O111"/>
    <mergeCell ref="R111:U111"/>
    <mergeCell ref="B112:G115"/>
    <mergeCell ref="J112:O115"/>
    <mergeCell ref="R112:U115"/>
    <mergeCell ref="B111:G111"/>
    <mergeCell ref="B107:G107"/>
    <mergeCell ref="J107:O107"/>
    <mergeCell ref="R107:U107"/>
    <mergeCell ref="B108:G108"/>
    <mergeCell ref="J108:O108"/>
    <mergeCell ref="R108:U108"/>
    <mergeCell ref="B101:G101"/>
    <mergeCell ref="J101:O101"/>
    <mergeCell ref="R101:U101"/>
    <mergeCell ref="J102:O106"/>
    <mergeCell ref="R102:U106"/>
    <mergeCell ref="B103:G106"/>
    <mergeCell ref="R91:S91"/>
    <mergeCell ref="T91:U91"/>
    <mergeCell ref="B95:E95"/>
    <mergeCell ref="B96:U98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4:U54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18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6" style="34" customWidth="1"/>
    <col min="3" max="3" width="12.140625" style="34" customWidth="1"/>
    <col min="4" max="16384" width="11.42578125" style="34"/>
  </cols>
  <sheetData>
    <row r="1" spans="2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5" customFormat="1"/>
    <row r="3" spans="2:21" s="35" customFormat="1"/>
    <row r="4" spans="2:21" s="35" customFormat="1" ht="26.2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2:21" ht="25.5" customHeight="1">
      <c r="B5" s="268" t="s">
        <v>112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7" spans="2:21" ht="15.75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2:21">
      <c r="B8" s="285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2:21">
      <c r="B9" s="286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2:21">
      <c r="B10" s="286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2:21">
      <c r="B11" s="286" t="s">
        <v>5</v>
      </c>
      <c r="C11" s="206"/>
      <c r="D11" s="206"/>
      <c r="E11" s="206"/>
      <c r="F11" s="207"/>
      <c r="G11" s="208" t="s">
        <v>113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2:21">
      <c r="B12" s="286" t="s">
        <v>6</v>
      </c>
      <c r="C12" s="206"/>
      <c r="D12" s="206"/>
      <c r="E12" s="206"/>
      <c r="F12" s="207"/>
      <c r="G12" s="286" t="s">
        <v>7</v>
      </c>
      <c r="H12" s="206"/>
      <c r="I12" s="290">
        <v>500000</v>
      </c>
      <c r="J12" s="288"/>
      <c r="K12" s="288"/>
      <c r="L12" s="288"/>
      <c r="M12" s="288"/>
      <c r="N12" s="46" t="s">
        <v>8</v>
      </c>
      <c r="O12" s="290">
        <v>140524.29999999999</v>
      </c>
      <c r="P12" s="288"/>
      <c r="Q12" s="288"/>
      <c r="R12" s="291" t="s">
        <v>9</v>
      </c>
      <c r="S12" s="206"/>
      <c r="T12" s="206"/>
      <c r="U12" s="207"/>
    </row>
    <row r="13" spans="2:21">
      <c r="B13" s="286" t="s">
        <v>10</v>
      </c>
      <c r="C13" s="206"/>
      <c r="D13" s="206"/>
      <c r="E13" s="206"/>
      <c r="F13" s="207"/>
      <c r="G13" s="286" t="s">
        <v>7</v>
      </c>
      <c r="H13" s="206"/>
      <c r="I13" s="287">
        <v>0</v>
      </c>
      <c r="J13" s="288"/>
      <c r="K13" s="288"/>
      <c r="L13" s="288"/>
      <c r="M13" s="288"/>
      <c r="N13" s="46" t="s">
        <v>8</v>
      </c>
      <c r="O13" s="287">
        <v>0</v>
      </c>
      <c r="P13" s="288"/>
      <c r="Q13" s="288"/>
      <c r="R13" s="206"/>
      <c r="S13" s="206"/>
      <c r="T13" s="206"/>
      <c r="U13" s="207"/>
    </row>
    <row r="14" spans="2:21" ht="15.75" thickBot="1">
      <c r="B14" s="286" t="s">
        <v>11</v>
      </c>
      <c r="C14" s="206"/>
      <c r="D14" s="206"/>
      <c r="E14" s="206"/>
      <c r="F14" s="207"/>
      <c r="G14" s="289" t="s">
        <v>118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2:21" ht="15.75" thickBot="1">
      <c r="B15" s="295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2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15.75" thickBot="1">
      <c r="B17" s="296" t="s">
        <v>13</v>
      </c>
      <c r="C17" s="231"/>
      <c r="D17" s="231"/>
      <c r="E17" s="296" t="s">
        <v>14</v>
      </c>
      <c r="F17" s="231"/>
      <c r="G17" s="296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1" ht="15.75" thickBot="1">
      <c r="B18" s="231"/>
      <c r="C18" s="231"/>
      <c r="D18" s="231"/>
      <c r="E18" s="231"/>
      <c r="F18" s="231"/>
      <c r="G18" s="297" t="s">
        <v>16</v>
      </c>
      <c r="H18" s="231"/>
      <c r="I18" s="296" t="s">
        <v>115</v>
      </c>
      <c r="J18" s="231"/>
      <c r="K18" s="231"/>
      <c r="L18" s="231"/>
      <c r="M18" s="231"/>
      <c r="N18" s="231"/>
      <c r="O18" s="296" t="s">
        <v>116</v>
      </c>
      <c r="P18" s="231"/>
      <c r="Q18" s="231"/>
      <c r="R18" s="231"/>
      <c r="S18" s="231"/>
      <c r="T18" s="231"/>
      <c r="U18" s="231"/>
    </row>
    <row r="19" spans="2:21" ht="15.75" thickBot="1">
      <c r="B19" s="231"/>
      <c r="C19" s="231"/>
      <c r="D19" s="231"/>
      <c r="E19" s="231"/>
      <c r="F19" s="231"/>
      <c r="G19" s="231"/>
      <c r="H19" s="231"/>
      <c r="I19" s="296" t="s">
        <v>19</v>
      </c>
      <c r="J19" s="231"/>
      <c r="K19" s="231"/>
      <c r="L19" s="296" t="s">
        <v>20</v>
      </c>
      <c r="M19" s="231"/>
      <c r="N19" s="231"/>
      <c r="O19" s="296" t="s">
        <v>19</v>
      </c>
      <c r="P19" s="231"/>
      <c r="Q19" s="231"/>
      <c r="R19" s="296" t="s">
        <v>20</v>
      </c>
      <c r="S19" s="231"/>
      <c r="T19" s="231"/>
      <c r="U19" s="215" t="s">
        <v>21</v>
      </c>
    </row>
    <row r="20" spans="2:21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1">
      <c r="B21" s="292" t="s">
        <v>22</v>
      </c>
      <c r="C21" s="218"/>
      <c r="D21" s="219"/>
      <c r="E21" s="48"/>
      <c r="F21" s="41"/>
      <c r="G21" s="54"/>
      <c r="H21" s="55"/>
      <c r="I21" s="54"/>
      <c r="J21" s="53"/>
      <c r="K21" s="55"/>
      <c r="L21" s="54"/>
      <c r="M21" s="53"/>
      <c r="N21" s="55"/>
      <c r="O21" s="54"/>
      <c r="P21" s="53"/>
      <c r="Q21" s="55"/>
      <c r="R21" s="54"/>
      <c r="S21" s="53"/>
      <c r="T21" s="55"/>
      <c r="U21" s="1"/>
    </row>
    <row r="22" spans="2:21">
      <c r="B22" s="293" t="s">
        <v>23</v>
      </c>
      <c r="C22" s="221"/>
      <c r="D22" s="222"/>
      <c r="E22" s="293" t="s">
        <v>24</v>
      </c>
      <c r="F22" s="222"/>
      <c r="G22" s="294">
        <v>505</v>
      </c>
      <c r="H22" s="224"/>
      <c r="I22" s="294">
        <f>+ABRIL!I22+MAYO!I22+JUNIO!I22</f>
        <v>156</v>
      </c>
      <c r="J22" s="225"/>
      <c r="K22" s="224"/>
      <c r="L22" s="294">
        <f>+ABRIL!L22+MAYO!L22+JUNIO!L22</f>
        <v>155.97</v>
      </c>
      <c r="M22" s="225"/>
      <c r="N22" s="224"/>
      <c r="O22" s="294">
        <f>+I22+'1 trimestre'!O22:Q22</f>
        <v>505</v>
      </c>
      <c r="P22" s="225"/>
      <c r="Q22" s="224"/>
      <c r="R22" s="294">
        <f>+JUNIO!R22</f>
        <v>504.66</v>
      </c>
      <c r="S22" s="225"/>
      <c r="T22" s="224"/>
      <c r="U22" s="60">
        <f>IF(G22=0,0,+R22/G22)</f>
        <v>0.99932673267326733</v>
      </c>
    </row>
    <row r="23" spans="2:21" s="35" customFormat="1">
      <c r="B23" s="233" t="s">
        <v>30</v>
      </c>
      <c r="C23" s="234"/>
      <c r="D23" s="235"/>
      <c r="E23" s="233" t="s">
        <v>24</v>
      </c>
      <c r="F23" s="235"/>
      <c r="G23" s="223">
        <v>19563</v>
      </c>
      <c r="H23" s="236"/>
      <c r="I23" s="294">
        <f>+ABRIL!I23+MAYO!I23+JUNIO!I23</f>
        <v>5364</v>
      </c>
      <c r="J23" s="225"/>
      <c r="K23" s="224"/>
      <c r="L23" s="223">
        <v>1707</v>
      </c>
      <c r="M23" s="237"/>
      <c r="N23" s="236"/>
      <c r="O23" s="294">
        <f>+I23+'1 trimestre'!O23:Q23</f>
        <v>9549</v>
      </c>
      <c r="P23" s="225"/>
      <c r="Q23" s="224"/>
      <c r="R23" s="223">
        <v>9549</v>
      </c>
      <c r="S23" s="237"/>
      <c r="T23" s="236"/>
      <c r="U23" s="60">
        <f>IF(G23=0,0,+R23/G23)</f>
        <v>0.48811531973623679</v>
      </c>
    </row>
    <row r="24" spans="2:21">
      <c r="B24" s="293" t="s">
        <v>25</v>
      </c>
      <c r="C24" s="221"/>
      <c r="D24" s="222"/>
      <c r="E24" s="293" t="s">
        <v>26</v>
      </c>
      <c r="F24" s="222"/>
      <c r="G24" s="294">
        <v>141</v>
      </c>
      <c r="H24" s="224"/>
      <c r="I24" s="294">
        <f>+ABRIL!I24+MAYO!I24+JUNIO!I24</f>
        <v>51</v>
      </c>
      <c r="J24" s="225"/>
      <c r="K24" s="224"/>
      <c r="L24" s="294">
        <f>+ABRIL!L24+MAYO!L24+JUNIO!L24</f>
        <v>52</v>
      </c>
      <c r="M24" s="225"/>
      <c r="N24" s="224"/>
      <c r="O24" s="294">
        <f>+I24+'1 trimestre'!O24:Q24</f>
        <v>141</v>
      </c>
      <c r="P24" s="225"/>
      <c r="Q24" s="224"/>
      <c r="R24" s="294">
        <f>+JUNIO!R24</f>
        <v>142</v>
      </c>
      <c r="S24" s="225"/>
      <c r="T24" s="224"/>
      <c r="U24" s="60">
        <f t="shared" ref="U24:U46" si="0">IF(G24=0,0,+R24/G24)</f>
        <v>1.0070921985815602</v>
      </c>
    </row>
    <row r="25" spans="2:21">
      <c r="B25" s="293" t="s">
        <v>27</v>
      </c>
      <c r="C25" s="221"/>
      <c r="D25" s="222"/>
      <c r="E25" s="293" t="s">
        <v>26</v>
      </c>
      <c r="F25" s="222"/>
      <c r="G25" s="294">
        <v>5190</v>
      </c>
      <c r="H25" s="224"/>
      <c r="I25" s="294">
        <f>+ABRIL!I25+MAYO!I25+JUNIO!I25</f>
        <v>1434</v>
      </c>
      <c r="J25" s="225"/>
      <c r="K25" s="224"/>
      <c r="L25" s="294">
        <f>+ABRIL!L25+MAYO!L25+JUNIO!L25</f>
        <v>1434</v>
      </c>
      <c r="M25" s="225"/>
      <c r="N25" s="224"/>
      <c r="O25" s="294">
        <f>+I25+'1 trimestre'!O25:Q25</f>
        <v>2514</v>
      </c>
      <c r="P25" s="225"/>
      <c r="Q25" s="224"/>
      <c r="R25" s="294">
        <f>+JUNIO!R25</f>
        <v>2514</v>
      </c>
      <c r="S25" s="225"/>
      <c r="T25" s="224"/>
      <c r="U25" s="60">
        <f t="shared" si="0"/>
        <v>0.48439306358381501</v>
      </c>
    </row>
    <row r="26" spans="2:21">
      <c r="B26" s="298" t="s">
        <v>28</v>
      </c>
      <c r="C26" s="221"/>
      <c r="D26" s="222"/>
      <c r="E26" s="49"/>
      <c r="F26" s="40"/>
      <c r="G26" s="56"/>
      <c r="H26" s="57"/>
      <c r="I26" s="294"/>
      <c r="J26" s="225"/>
      <c r="K26" s="224"/>
      <c r="L26" s="294"/>
      <c r="M26" s="225"/>
      <c r="N26" s="224"/>
      <c r="O26" s="294"/>
      <c r="P26" s="225"/>
      <c r="Q26" s="224"/>
      <c r="R26" s="294"/>
      <c r="S26" s="225"/>
      <c r="T26" s="224"/>
      <c r="U26" s="60"/>
    </row>
    <row r="27" spans="2:21">
      <c r="B27" s="293" t="s">
        <v>29</v>
      </c>
      <c r="C27" s="221"/>
      <c r="D27" s="222"/>
      <c r="E27" s="293" t="s">
        <v>26</v>
      </c>
      <c r="F27" s="222"/>
      <c r="G27" s="294">
        <v>6</v>
      </c>
      <c r="H27" s="224"/>
      <c r="I27" s="294">
        <f>+ABRIL!I27+MAYO!I27+JUNIO!I27</f>
        <v>0</v>
      </c>
      <c r="J27" s="225"/>
      <c r="K27" s="224"/>
      <c r="L27" s="294">
        <f>+ABRIL!L27+MAYO!L27+JUNIO!L27</f>
        <v>0</v>
      </c>
      <c r="M27" s="225"/>
      <c r="N27" s="224"/>
      <c r="O27" s="294">
        <f>+I27+'1 trimestre'!O27:Q27</f>
        <v>0</v>
      </c>
      <c r="P27" s="225"/>
      <c r="Q27" s="224"/>
      <c r="R27" s="294">
        <f>+JUNIO!R27</f>
        <v>0</v>
      </c>
      <c r="S27" s="225"/>
      <c r="T27" s="224"/>
      <c r="U27" s="60">
        <f t="shared" si="0"/>
        <v>0</v>
      </c>
    </row>
    <row r="28" spans="2:21">
      <c r="B28" s="293" t="s">
        <v>30</v>
      </c>
      <c r="C28" s="221"/>
      <c r="D28" s="222"/>
      <c r="E28" s="293" t="s">
        <v>24</v>
      </c>
      <c r="F28" s="222"/>
      <c r="G28" s="299">
        <v>349</v>
      </c>
      <c r="H28" s="224"/>
      <c r="I28" s="294">
        <f>+ABRIL!I28+MAYO!I28+JUNIO!I28</f>
        <v>0</v>
      </c>
      <c r="J28" s="225"/>
      <c r="K28" s="224"/>
      <c r="L28" s="294">
        <f>+ABRIL!L28+MAYO!L28+JUNIO!L28</f>
        <v>0</v>
      </c>
      <c r="M28" s="225"/>
      <c r="N28" s="224"/>
      <c r="O28" s="294">
        <f>+I28+'1 trimestre'!O28:Q28</f>
        <v>0</v>
      </c>
      <c r="P28" s="225"/>
      <c r="Q28" s="224"/>
      <c r="R28" s="294">
        <f>+JUNIO!R28</f>
        <v>0</v>
      </c>
      <c r="S28" s="225"/>
      <c r="T28" s="224"/>
      <c r="U28" s="60">
        <f t="shared" si="0"/>
        <v>0</v>
      </c>
    </row>
    <row r="29" spans="2:21">
      <c r="B29" s="293" t="s">
        <v>31</v>
      </c>
      <c r="C29" s="221"/>
      <c r="D29" s="222"/>
      <c r="E29" s="293" t="s">
        <v>24</v>
      </c>
      <c r="F29" s="222"/>
      <c r="G29" s="299">
        <v>349</v>
      </c>
      <c r="H29" s="224"/>
      <c r="I29" s="294">
        <f>+ABRIL!I29+MAYO!I29+JUNIO!I29</f>
        <v>0</v>
      </c>
      <c r="J29" s="225"/>
      <c r="K29" s="224"/>
      <c r="L29" s="294">
        <f>+ABRIL!L29+MAYO!L29+JUNIO!L29</f>
        <v>0</v>
      </c>
      <c r="M29" s="225"/>
      <c r="N29" s="224"/>
      <c r="O29" s="294">
        <f>+I29+'1 trimestre'!O29:Q29</f>
        <v>0</v>
      </c>
      <c r="P29" s="225"/>
      <c r="Q29" s="224"/>
      <c r="R29" s="294">
        <f>+JUNIO!R29</f>
        <v>0</v>
      </c>
      <c r="S29" s="225"/>
      <c r="T29" s="224"/>
      <c r="U29" s="60">
        <f t="shared" si="0"/>
        <v>0</v>
      </c>
    </row>
    <row r="30" spans="2:21">
      <c r="B30" s="298" t="s">
        <v>32</v>
      </c>
      <c r="C30" s="221"/>
      <c r="D30" s="222"/>
      <c r="E30" s="49"/>
      <c r="F30" s="40"/>
      <c r="G30" s="56"/>
      <c r="H30" s="57"/>
      <c r="I30" s="294"/>
      <c r="J30" s="225"/>
      <c r="K30" s="224"/>
      <c r="L30" s="294"/>
      <c r="M30" s="225"/>
      <c r="N30" s="224"/>
      <c r="O30" s="294"/>
      <c r="P30" s="225"/>
      <c r="Q30" s="224"/>
      <c r="R30" s="294"/>
      <c r="S30" s="225"/>
      <c r="T30" s="224"/>
      <c r="U30" s="60"/>
    </row>
    <row r="31" spans="2:21">
      <c r="B31" s="293" t="s">
        <v>33</v>
      </c>
      <c r="C31" s="221"/>
      <c r="D31" s="222"/>
      <c r="E31" s="293" t="s">
        <v>26</v>
      </c>
      <c r="F31" s="222"/>
      <c r="G31" s="294">
        <v>71</v>
      </c>
      <c r="H31" s="224"/>
      <c r="I31" s="294">
        <f>+ABRIL!I31+MAYO!I31+JUNIO!I31</f>
        <v>0</v>
      </c>
      <c r="J31" s="225"/>
      <c r="K31" s="224"/>
      <c r="L31" s="294">
        <f>+ABRIL!L31+MAYO!L31+JUNIO!L31</f>
        <v>0</v>
      </c>
      <c r="M31" s="225"/>
      <c r="N31" s="224"/>
      <c r="O31" s="294">
        <f>+I31+'1 trimestre'!O31:Q31</f>
        <v>0</v>
      </c>
      <c r="P31" s="225"/>
      <c r="Q31" s="224"/>
      <c r="R31" s="294">
        <f>+JUNIO!R31</f>
        <v>0</v>
      </c>
      <c r="S31" s="225"/>
      <c r="T31" s="224"/>
      <c r="U31" s="60">
        <f t="shared" si="0"/>
        <v>0</v>
      </c>
    </row>
    <row r="32" spans="2:21">
      <c r="B32" s="298" t="s">
        <v>34</v>
      </c>
      <c r="C32" s="221"/>
      <c r="D32" s="222"/>
      <c r="E32" s="49"/>
      <c r="F32" s="40"/>
      <c r="G32" s="56"/>
      <c r="H32" s="57"/>
      <c r="I32" s="294"/>
      <c r="J32" s="225"/>
      <c r="K32" s="224"/>
      <c r="L32" s="294"/>
      <c r="M32" s="225"/>
      <c r="N32" s="224"/>
      <c r="O32" s="294"/>
      <c r="P32" s="225"/>
      <c r="Q32" s="224"/>
      <c r="R32" s="294"/>
      <c r="S32" s="225"/>
      <c r="T32" s="224"/>
      <c r="U32" s="60"/>
    </row>
    <row r="33" spans="2:21" ht="15" customHeight="1">
      <c r="B33" s="293" t="s">
        <v>36</v>
      </c>
      <c r="C33" s="221"/>
      <c r="D33" s="222"/>
      <c r="E33" s="293" t="s">
        <v>24</v>
      </c>
      <c r="F33" s="222"/>
      <c r="G33" s="299">
        <v>452</v>
      </c>
      <c r="H33" s="224"/>
      <c r="I33" s="294">
        <f>+ABRIL!I33+MAYO!I33+JUNIO!I33</f>
        <v>452</v>
      </c>
      <c r="J33" s="225"/>
      <c r="K33" s="224"/>
      <c r="L33" s="294">
        <f>+ABRIL!L33+MAYO!L33+JUNIO!L33</f>
        <v>451.74</v>
      </c>
      <c r="M33" s="225"/>
      <c r="N33" s="224"/>
      <c r="O33" s="294">
        <f>+I33+'1 trimestre'!O33:Q33</f>
        <v>452</v>
      </c>
      <c r="P33" s="225"/>
      <c r="Q33" s="224"/>
      <c r="R33" s="294">
        <f>+JUNIO!R33</f>
        <v>451.74</v>
      </c>
      <c r="S33" s="225"/>
      <c r="T33" s="224"/>
      <c r="U33" s="60">
        <f t="shared" ref="U33" si="1">IF(G33=0,0,+R33/G33)</f>
        <v>0.99942477876106195</v>
      </c>
    </row>
    <row r="34" spans="2:21">
      <c r="B34" s="220" t="s">
        <v>30</v>
      </c>
      <c r="C34" s="221"/>
      <c r="D34" s="222"/>
      <c r="E34" s="293" t="s">
        <v>24</v>
      </c>
      <c r="F34" s="222"/>
      <c r="G34" s="299">
        <v>452</v>
      </c>
      <c r="H34" s="224"/>
      <c r="I34" s="294">
        <f>+ABRIL!I34+MAYO!I34+JUNIO!I34</f>
        <v>452</v>
      </c>
      <c r="J34" s="225"/>
      <c r="K34" s="224"/>
      <c r="L34" s="294">
        <f>+ABRIL!L34+MAYO!L35+JUNIO!L34</f>
        <v>19</v>
      </c>
      <c r="M34" s="225"/>
      <c r="N34" s="224"/>
      <c r="O34" s="294">
        <f>+I34+'1 trimestre'!O34:Q34</f>
        <v>452</v>
      </c>
      <c r="P34" s="225"/>
      <c r="Q34" s="224"/>
      <c r="R34" s="294">
        <f>+JUNIO!R34</f>
        <v>451.74</v>
      </c>
      <c r="S34" s="225"/>
      <c r="T34" s="224"/>
      <c r="U34" s="60">
        <f t="shared" si="0"/>
        <v>0.99942477876106195</v>
      </c>
    </row>
    <row r="35" spans="2:21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94">
        <f>+ABRIL!I35+MAYO!I35+JUNIO!I35</f>
        <v>19</v>
      </c>
      <c r="J35" s="225"/>
      <c r="K35" s="224"/>
      <c r="L35" s="223">
        <v>0</v>
      </c>
      <c r="M35" s="225"/>
      <c r="N35" s="224"/>
      <c r="O35" s="294">
        <f>+I35+'1 trimestre'!O35:Q35</f>
        <v>19</v>
      </c>
      <c r="P35" s="225"/>
      <c r="Q35" s="224"/>
      <c r="R35" s="223">
        <v>19</v>
      </c>
      <c r="S35" s="225"/>
      <c r="T35" s="224"/>
      <c r="U35" s="60">
        <f t="shared" si="0"/>
        <v>1</v>
      </c>
    </row>
    <row r="36" spans="2:21">
      <c r="B36" s="298" t="s">
        <v>37</v>
      </c>
      <c r="C36" s="221"/>
      <c r="D36" s="222"/>
      <c r="E36" s="49"/>
      <c r="F36" s="40"/>
      <c r="G36" s="56"/>
      <c r="H36" s="57"/>
      <c r="I36" s="294"/>
      <c r="J36" s="225"/>
      <c r="K36" s="224"/>
      <c r="L36" s="294"/>
      <c r="M36" s="225"/>
      <c r="N36" s="224"/>
      <c r="O36" s="294"/>
      <c r="P36" s="225"/>
      <c r="Q36" s="224"/>
      <c r="R36" s="294"/>
      <c r="S36" s="225"/>
      <c r="T36" s="224"/>
      <c r="U36" s="60"/>
    </row>
    <row r="37" spans="2:21" ht="15" customHeight="1">
      <c r="B37" s="293" t="s">
        <v>36</v>
      </c>
      <c r="C37" s="221"/>
      <c r="D37" s="222"/>
      <c r="E37" s="293" t="s">
        <v>24</v>
      </c>
      <c r="F37" s="222"/>
      <c r="G37" s="299">
        <v>452</v>
      </c>
      <c r="H37" s="224"/>
      <c r="I37" s="294">
        <f>+ABRIL!I37+MAYO!I37+JUNIO!I37</f>
        <v>452</v>
      </c>
      <c r="J37" s="225"/>
      <c r="K37" s="224"/>
      <c r="L37" s="294">
        <f>+ABRIL!L37+MAYO!L37+JUNIO!L37</f>
        <v>451.74</v>
      </c>
      <c r="M37" s="225"/>
      <c r="N37" s="224"/>
      <c r="O37" s="294">
        <f>+I37+'1 trimestre'!O37:Q37</f>
        <v>452</v>
      </c>
      <c r="P37" s="225"/>
      <c r="Q37" s="224"/>
      <c r="R37" s="294">
        <f>+JUNIO!R37</f>
        <v>451.74</v>
      </c>
      <c r="S37" s="225"/>
      <c r="T37" s="224"/>
      <c r="U37" s="60">
        <f t="shared" ref="U37:U39" si="2">IF(G37=0,0,+R37/G37)</f>
        <v>0.99942477876106195</v>
      </c>
    </row>
    <row r="38" spans="2:21" ht="15" customHeight="1">
      <c r="B38" s="220" t="s">
        <v>30</v>
      </c>
      <c r="C38" s="221"/>
      <c r="D38" s="222"/>
      <c r="E38" s="293" t="s">
        <v>24</v>
      </c>
      <c r="F38" s="222"/>
      <c r="G38" s="299">
        <v>452</v>
      </c>
      <c r="H38" s="224"/>
      <c r="I38" s="294">
        <f>+ABRIL!I38+MAYO!I38+JUNIO!I38</f>
        <v>452</v>
      </c>
      <c r="J38" s="225"/>
      <c r="K38" s="224"/>
      <c r="L38" s="294">
        <f>+ABRIL!L38+MAYO!L39+JUNIO!L38</f>
        <v>19</v>
      </c>
      <c r="M38" s="225"/>
      <c r="N38" s="224"/>
      <c r="O38" s="294">
        <f>+I38+'1 trimestre'!O38:Q38</f>
        <v>452</v>
      </c>
      <c r="P38" s="225"/>
      <c r="Q38" s="224"/>
      <c r="R38" s="294">
        <f>+JUNIO!R38</f>
        <v>451.74</v>
      </c>
      <c r="S38" s="225"/>
      <c r="T38" s="224"/>
      <c r="U38" s="60">
        <f t="shared" si="2"/>
        <v>0.99942477876106195</v>
      </c>
    </row>
    <row r="39" spans="2:21" s="35" customFormat="1" ht="15" customHeigh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94">
        <f>+ABRIL!I39+MAYO!I39+JUNIO!I39</f>
        <v>19</v>
      </c>
      <c r="J39" s="225"/>
      <c r="K39" s="224"/>
      <c r="L39" s="223">
        <v>0</v>
      </c>
      <c r="M39" s="225"/>
      <c r="N39" s="224"/>
      <c r="O39" s="294">
        <f>+I39+'1 trimestre'!O39:Q39</f>
        <v>19</v>
      </c>
      <c r="P39" s="225"/>
      <c r="Q39" s="224"/>
      <c r="R39" s="223">
        <v>19</v>
      </c>
      <c r="S39" s="225"/>
      <c r="T39" s="224"/>
      <c r="U39" s="60">
        <f t="shared" si="2"/>
        <v>1</v>
      </c>
    </row>
    <row r="40" spans="2:21">
      <c r="B40" s="298" t="s">
        <v>38</v>
      </c>
      <c r="C40" s="221"/>
      <c r="D40" s="222"/>
      <c r="E40" s="49"/>
      <c r="F40" s="40"/>
      <c r="G40" s="56"/>
      <c r="H40" s="57"/>
      <c r="I40" s="294"/>
      <c r="J40" s="225"/>
      <c r="K40" s="224"/>
      <c r="L40" s="294"/>
      <c r="M40" s="225"/>
      <c r="N40" s="224"/>
      <c r="O40" s="294"/>
      <c r="P40" s="225"/>
      <c r="Q40" s="224"/>
      <c r="R40" s="294"/>
      <c r="S40" s="225"/>
      <c r="T40" s="224"/>
      <c r="U40" s="60"/>
    </row>
    <row r="41" spans="2:21">
      <c r="B41" s="293" t="s">
        <v>39</v>
      </c>
      <c r="C41" s="221"/>
      <c r="D41" s="222"/>
      <c r="E41" s="293" t="s">
        <v>26</v>
      </c>
      <c r="F41" s="222"/>
      <c r="G41" s="294">
        <v>2</v>
      </c>
      <c r="H41" s="224"/>
      <c r="I41" s="294">
        <f>+ABRIL!I41+MAYO!I41+JUNIO!I41</f>
        <v>1</v>
      </c>
      <c r="J41" s="225"/>
      <c r="K41" s="224"/>
      <c r="L41" s="294">
        <f>+ABRIL!L41+MAYO!L41+JUNIO!L41</f>
        <v>1</v>
      </c>
      <c r="M41" s="225"/>
      <c r="N41" s="224"/>
      <c r="O41" s="294">
        <f>+I41+'1 trimestre'!O41:Q41</f>
        <v>1</v>
      </c>
      <c r="P41" s="225"/>
      <c r="Q41" s="224"/>
      <c r="R41" s="294">
        <f>+JUNIO!R41</f>
        <v>1</v>
      </c>
      <c r="S41" s="225"/>
      <c r="T41" s="224"/>
      <c r="U41" s="60">
        <f t="shared" si="0"/>
        <v>0.5</v>
      </c>
    </row>
    <row r="42" spans="2:21">
      <c r="B42" s="298" t="s">
        <v>40</v>
      </c>
      <c r="C42" s="221"/>
      <c r="D42" s="222"/>
      <c r="E42" s="49"/>
      <c r="F42" s="40"/>
      <c r="G42" s="56"/>
      <c r="H42" s="57"/>
      <c r="I42" s="294"/>
      <c r="J42" s="225"/>
      <c r="K42" s="224"/>
      <c r="L42" s="294"/>
      <c r="M42" s="225"/>
      <c r="N42" s="224"/>
      <c r="O42" s="294"/>
      <c r="P42" s="225"/>
      <c r="Q42" s="224"/>
      <c r="R42" s="294"/>
      <c r="S42" s="225"/>
      <c r="T42" s="224"/>
      <c r="U42" s="60"/>
    </row>
    <row r="43" spans="2:21">
      <c r="B43" s="293" t="s">
        <v>41</v>
      </c>
      <c r="C43" s="221"/>
      <c r="D43" s="222"/>
      <c r="E43" s="293" t="s">
        <v>26</v>
      </c>
      <c r="F43" s="222"/>
      <c r="G43" s="294">
        <v>12</v>
      </c>
      <c r="H43" s="224"/>
      <c r="I43" s="294">
        <f>+ABRIL!I43+MAYO!I43+JUNIO!I43</f>
        <v>3</v>
      </c>
      <c r="J43" s="225"/>
      <c r="K43" s="224"/>
      <c r="L43" s="294">
        <f>+ABRIL!L43+MAYO!L43+JUNIO!L43</f>
        <v>3</v>
      </c>
      <c r="M43" s="225"/>
      <c r="N43" s="224"/>
      <c r="O43" s="294">
        <f>+I43+'1 trimestre'!O43:Q43</f>
        <v>6</v>
      </c>
      <c r="P43" s="225"/>
      <c r="Q43" s="224"/>
      <c r="R43" s="294">
        <f>+JUNIO!R43</f>
        <v>6</v>
      </c>
      <c r="S43" s="225"/>
      <c r="T43" s="224"/>
      <c r="U43" s="60">
        <f t="shared" si="0"/>
        <v>0.5</v>
      </c>
    </row>
    <row r="44" spans="2:21">
      <c r="B44" s="293" t="s">
        <v>40</v>
      </c>
      <c r="C44" s="221"/>
      <c r="D44" s="222"/>
      <c r="E44" s="293" t="s">
        <v>26</v>
      </c>
      <c r="F44" s="222"/>
      <c r="G44" s="294">
        <v>5</v>
      </c>
      <c r="H44" s="224"/>
      <c r="I44" s="294">
        <f>+ABRIL!I44+MAYO!I44+JUNIO!I44</f>
        <v>2</v>
      </c>
      <c r="J44" s="225"/>
      <c r="K44" s="224"/>
      <c r="L44" s="294">
        <f>+ABRIL!L44+MAYO!L44+JUNIO!L44</f>
        <v>2</v>
      </c>
      <c r="M44" s="225"/>
      <c r="N44" s="224"/>
      <c r="O44" s="294">
        <f>+I44+'1 trimestre'!O44:Q44</f>
        <v>3</v>
      </c>
      <c r="P44" s="225"/>
      <c r="Q44" s="224"/>
      <c r="R44" s="294">
        <f>+JUNIO!R44</f>
        <v>3</v>
      </c>
      <c r="S44" s="225"/>
      <c r="T44" s="224"/>
      <c r="U44" s="60">
        <f t="shared" si="0"/>
        <v>0.6</v>
      </c>
    </row>
    <row r="45" spans="2:21">
      <c r="B45" s="298" t="s">
        <v>42</v>
      </c>
      <c r="C45" s="221"/>
      <c r="D45" s="222"/>
      <c r="E45" s="49"/>
      <c r="F45" s="40"/>
      <c r="G45" s="56"/>
      <c r="H45" s="57"/>
      <c r="I45" s="294"/>
      <c r="J45" s="225"/>
      <c r="K45" s="224"/>
      <c r="L45" s="294"/>
      <c r="M45" s="225"/>
      <c r="N45" s="224"/>
      <c r="O45" s="294"/>
      <c r="P45" s="225"/>
      <c r="Q45" s="224"/>
      <c r="R45" s="294"/>
      <c r="S45" s="225"/>
      <c r="T45" s="224"/>
      <c r="U45" s="60"/>
    </row>
    <row r="46" spans="2:21" ht="15.75" thickBot="1">
      <c r="B46" s="300" t="s">
        <v>42</v>
      </c>
      <c r="C46" s="243"/>
      <c r="D46" s="244"/>
      <c r="E46" s="300" t="s">
        <v>26</v>
      </c>
      <c r="F46" s="244"/>
      <c r="G46" s="301">
        <v>1</v>
      </c>
      <c r="H46" s="246"/>
      <c r="I46" s="294">
        <f>+ABRIL!I46+MAYO!I46+JUNIO!I46</f>
        <v>0</v>
      </c>
      <c r="J46" s="225"/>
      <c r="K46" s="224"/>
      <c r="L46" s="294">
        <f>+ABRIL!L46+MAYO!L46+JUNIO!L46</f>
        <v>0</v>
      </c>
      <c r="M46" s="225"/>
      <c r="N46" s="224"/>
      <c r="O46" s="294">
        <f>+I46+'1 trimestre'!O46:Q46</f>
        <v>0</v>
      </c>
      <c r="P46" s="225"/>
      <c r="Q46" s="224"/>
      <c r="R46" s="294">
        <f>+JUNIO!R46</f>
        <v>0</v>
      </c>
      <c r="S46" s="225"/>
      <c r="T46" s="224"/>
      <c r="U46" s="60">
        <f t="shared" si="0"/>
        <v>0</v>
      </c>
    </row>
    <row r="47" spans="2:21" ht="15.75" thickBot="1">
      <c r="B47" s="302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1" ht="15.75" thickBo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2:21" ht="15.75" thickBot="1">
      <c r="B49" s="296" t="s">
        <v>44</v>
      </c>
      <c r="C49" s="231"/>
      <c r="D49" s="231"/>
      <c r="E49" s="231"/>
      <c r="F49" s="231"/>
      <c r="G49" s="296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96" t="s">
        <v>19</v>
      </c>
      <c r="H50" s="231"/>
      <c r="I50" s="296" t="s">
        <v>115</v>
      </c>
      <c r="J50" s="231"/>
      <c r="K50" s="231"/>
      <c r="L50" s="231"/>
      <c r="M50" s="231"/>
      <c r="N50" s="231"/>
      <c r="O50" s="296" t="s">
        <v>116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96" t="s">
        <v>19</v>
      </c>
      <c r="J51" s="231"/>
      <c r="K51" s="231"/>
      <c r="L51" s="296" t="s">
        <v>46</v>
      </c>
      <c r="M51" s="231"/>
      <c r="N51" s="231"/>
      <c r="O51" s="296" t="s">
        <v>19</v>
      </c>
      <c r="P51" s="231"/>
      <c r="Q51" s="231"/>
      <c r="R51" s="296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47" t="s">
        <v>47</v>
      </c>
      <c r="J52" s="47" t="s">
        <v>48</v>
      </c>
      <c r="K52" s="47" t="s">
        <v>49</v>
      </c>
      <c r="L52" s="47" t="s">
        <v>47</v>
      </c>
      <c r="M52" s="47" t="s">
        <v>48</v>
      </c>
      <c r="N52" s="47" t="s">
        <v>49</v>
      </c>
      <c r="O52" s="47" t="s">
        <v>47</v>
      </c>
      <c r="P52" s="47" t="s">
        <v>48</v>
      </c>
      <c r="Q52" s="47" t="s">
        <v>49</v>
      </c>
      <c r="R52" s="47" t="s">
        <v>47</v>
      </c>
      <c r="S52" s="47" t="s">
        <v>48</v>
      </c>
      <c r="T52" s="47" t="s">
        <v>49</v>
      </c>
      <c r="U52" s="216"/>
    </row>
    <row r="53" spans="2:21" ht="15.75" thickBot="1">
      <c r="B53" s="305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306" t="s">
        <v>51</v>
      </c>
      <c r="C55" s="218"/>
      <c r="D55" s="218"/>
      <c r="E55" s="218"/>
      <c r="F55" s="219"/>
      <c r="G55" s="307">
        <v>6211</v>
      </c>
      <c r="H55" s="219"/>
      <c r="I55" s="193">
        <f>+ABRIL!I55+MAYO!I55+JUNIO!I55</f>
        <v>0</v>
      </c>
      <c r="J55" s="9">
        <f>+ABRIL!J55+MAYO!J55+JUNIO!J55</f>
        <v>6211</v>
      </c>
      <c r="K55" s="6"/>
      <c r="L55" s="2">
        <v>0</v>
      </c>
      <c r="M55" s="2">
        <v>0</v>
      </c>
      <c r="N55" s="13"/>
      <c r="O55" s="26">
        <f>+I55+'1 trimestre'!O55</f>
        <v>0</v>
      </c>
      <c r="P55" s="26">
        <f>+J55+'1 trimestre'!P55</f>
        <v>6211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93" t="s">
        <v>52</v>
      </c>
      <c r="C56" s="221"/>
      <c r="D56" s="221"/>
      <c r="E56" s="221"/>
      <c r="F56" s="222"/>
      <c r="G56" s="304">
        <v>245280</v>
      </c>
      <c r="H56" s="222"/>
      <c r="I56" s="194">
        <f>+ABRIL!I56+MAYO!I56+JUNIO!I56</f>
        <v>61320</v>
      </c>
      <c r="J56" s="10">
        <f>+ABRIL!J56+MAYO!J56+JUNIO!J56</f>
        <v>0</v>
      </c>
      <c r="K56" s="7"/>
      <c r="L56" s="3">
        <v>26224.51</v>
      </c>
      <c r="M56" s="3">
        <v>0</v>
      </c>
      <c r="N56" s="14"/>
      <c r="O56" s="28">
        <f>+I56+'1 trimestre'!O56</f>
        <v>122640</v>
      </c>
      <c r="P56" s="28">
        <f>+J56+'1 trimestre'!P56</f>
        <v>0</v>
      </c>
      <c r="Q56" s="7"/>
      <c r="R56" s="3">
        <v>119448.5</v>
      </c>
      <c r="S56" s="3">
        <v>0</v>
      </c>
      <c r="T56" s="14"/>
      <c r="U56" s="60">
        <f t="shared" ref="U56:U84" si="3">IF(G56=0,0,(+R56+S56)/G56)</f>
        <v>0.48698833985649054</v>
      </c>
    </row>
    <row r="57" spans="2:21">
      <c r="B57" s="293" t="s">
        <v>53</v>
      </c>
      <c r="C57" s="221"/>
      <c r="D57" s="221"/>
      <c r="E57" s="221"/>
      <c r="F57" s="222"/>
      <c r="G57" s="304">
        <v>20440</v>
      </c>
      <c r="H57" s="222"/>
      <c r="I57" s="194">
        <f>+ABRIL!I57+MAYO!I57+JUNIO!I57</f>
        <v>0</v>
      </c>
      <c r="J57" s="10">
        <f>+ABRIL!J57+MAYO!J57+JUNIO!J57</f>
        <v>0</v>
      </c>
      <c r="K57" s="7"/>
      <c r="L57" s="3">
        <v>0</v>
      </c>
      <c r="M57" s="3">
        <v>0</v>
      </c>
      <c r="N57" s="14"/>
      <c r="O57" s="28">
        <f>+I57+'1 trimestre'!O57</f>
        <v>0</v>
      </c>
      <c r="P57" s="28">
        <f>+J57+'1 trimestre'!P57</f>
        <v>0</v>
      </c>
      <c r="Q57" s="7"/>
      <c r="R57" s="3">
        <v>0</v>
      </c>
      <c r="S57" s="3">
        <v>0</v>
      </c>
      <c r="T57" s="14"/>
      <c r="U57" s="60">
        <f t="shared" si="3"/>
        <v>0</v>
      </c>
    </row>
    <row r="58" spans="2:21">
      <c r="B58" s="293" t="s">
        <v>54</v>
      </c>
      <c r="C58" s="221"/>
      <c r="D58" s="221"/>
      <c r="E58" s="221"/>
      <c r="F58" s="222"/>
      <c r="G58" s="304">
        <v>10000</v>
      </c>
      <c r="H58" s="222"/>
      <c r="I58" s="194">
        <f>+ABRIL!I58+MAYO!I58+JUNIO!I58</f>
        <v>3000</v>
      </c>
      <c r="J58" s="10">
        <f>+ABRIL!J58+MAYO!J58+JUNIO!J58</f>
        <v>0</v>
      </c>
      <c r="K58" s="7"/>
      <c r="L58" s="3">
        <v>0</v>
      </c>
      <c r="M58" s="3">
        <v>0</v>
      </c>
      <c r="N58" s="14"/>
      <c r="O58" s="28">
        <f>+I58+'1 trimestre'!O58</f>
        <v>3000</v>
      </c>
      <c r="P58" s="28">
        <f>+J58+'1 trimestre'!P58</f>
        <v>0</v>
      </c>
      <c r="Q58" s="7"/>
      <c r="R58" s="3">
        <v>0</v>
      </c>
      <c r="S58" s="3">
        <v>0</v>
      </c>
      <c r="T58" s="14"/>
      <c r="U58" s="60">
        <f t="shared" si="3"/>
        <v>0</v>
      </c>
    </row>
    <row r="59" spans="2:21">
      <c r="B59" s="293" t="s">
        <v>55</v>
      </c>
      <c r="C59" s="221"/>
      <c r="D59" s="221"/>
      <c r="E59" s="221"/>
      <c r="F59" s="222"/>
      <c r="G59" s="304">
        <v>20.3</v>
      </c>
      <c r="H59" s="222"/>
      <c r="I59" s="194">
        <f>+ABRIL!I59+MAYO!I59+JUNIO!I59</f>
        <v>0</v>
      </c>
      <c r="J59" s="10">
        <f>+ABRIL!J59+MAYO!J59+JUNIO!J59</f>
        <v>3</v>
      </c>
      <c r="K59" s="7"/>
      <c r="L59" s="3">
        <v>0</v>
      </c>
      <c r="M59" s="3">
        <v>0</v>
      </c>
      <c r="N59" s="14"/>
      <c r="O59" s="28">
        <f>+I59+'1 trimestre'!O59</f>
        <v>0</v>
      </c>
      <c r="P59" s="28">
        <f>+J59+'1 trimestre'!P59</f>
        <v>3</v>
      </c>
      <c r="Q59" s="7"/>
      <c r="R59" s="3">
        <v>0</v>
      </c>
      <c r="S59" s="3">
        <v>0</v>
      </c>
      <c r="T59" s="14"/>
      <c r="U59" s="60">
        <f t="shared" si="3"/>
        <v>0</v>
      </c>
    </row>
    <row r="60" spans="2:21">
      <c r="B60" s="293" t="s">
        <v>56</v>
      </c>
      <c r="C60" s="221"/>
      <c r="D60" s="221"/>
      <c r="E60" s="221"/>
      <c r="F60" s="222"/>
      <c r="G60" s="304">
        <v>3500</v>
      </c>
      <c r="H60" s="222"/>
      <c r="I60" s="194">
        <f>+ABRIL!I60+MAYO!I60+JUNIO!I60</f>
        <v>0</v>
      </c>
      <c r="J60" s="10">
        <f>+ABRIL!J60+MAYO!J60+JUNIO!J60</f>
        <v>0</v>
      </c>
      <c r="K60" s="7"/>
      <c r="L60" s="3">
        <v>0</v>
      </c>
      <c r="M60" s="3">
        <v>0</v>
      </c>
      <c r="N60" s="14"/>
      <c r="O60" s="28">
        <f>+I60+'1 trimestre'!O60</f>
        <v>3500</v>
      </c>
      <c r="P60" s="28">
        <f>+J60+'1 trimestre'!P60</f>
        <v>0</v>
      </c>
      <c r="Q60" s="7"/>
      <c r="R60" s="3">
        <v>0</v>
      </c>
      <c r="S60" s="3">
        <v>0</v>
      </c>
      <c r="T60" s="14"/>
      <c r="U60" s="60">
        <f t="shared" si="3"/>
        <v>0</v>
      </c>
    </row>
    <row r="61" spans="2:21" ht="15.75" thickBot="1">
      <c r="B61" s="300" t="s">
        <v>57</v>
      </c>
      <c r="C61" s="243"/>
      <c r="D61" s="243"/>
      <c r="E61" s="243"/>
      <c r="F61" s="244"/>
      <c r="G61" s="308">
        <v>90910</v>
      </c>
      <c r="H61" s="244"/>
      <c r="I61" s="195">
        <f>+ABRIL!I61+MAYO!I61+JUNIO!I61</f>
        <v>45910</v>
      </c>
      <c r="J61" s="11">
        <f>+ABRIL!J61+MAYO!J61+JUNIO!J61</f>
        <v>45000</v>
      </c>
      <c r="K61" s="8"/>
      <c r="L61" s="4">
        <v>45910</v>
      </c>
      <c r="M61" s="4">
        <v>0</v>
      </c>
      <c r="N61" s="15"/>
      <c r="O61" s="28">
        <f>+I61+'1 trimestre'!O61</f>
        <v>45910</v>
      </c>
      <c r="P61" s="28">
        <f>+J61+'1 trimestre'!P61</f>
        <v>45000</v>
      </c>
      <c r="Q61" s="8"/>
      <c r="R61" s="4">
        <v>45910</v>
      </c>
      <c r="S61" s="4">
        <v>0</v>
      </c>
      <c r="T61" s="15"/>
      <c r="U61" s="60">
        <f t="shared" si="3"/>
        <v>0.50500494995050049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64"/>
    </row>
    <row r="63" spans="2:21" ht="15.75" thickBot="1">
      <c r="B63" s="309" t="s">
        <v>58</v>
      </c>
      <c r="C63" s="251"/>
      <c r="D63" s="251"/>
      <c r="E63" s="251"/>
      <c r="F63" s="252"/>
      <c r="G63" s="310">
        <v>800</v>
      </c>
      <c r="H63" s="252"/>
      <c r="I63" s="12">
        <f>+ABRIL!I63+MAYO!I63+JUNIO!I63</f>
        <v>0</v>
      </c>
      <c r="J63" s="12">
        <f>+ABRIL!J63+MAYO!J63+JUNIO!J63</f>
        <v>0</v>
      </c>
      <c r="K63" s="42"/>
      <c r="L63" s="5">
        <v>0</v>
      </c>
      <c r="M63" s="5">
        <v>0</v>
      </c>
      <c r="N63" s="43"/>
      <c r="O63" s="32">
        <v>0</v>
      </c>
      <c r="P63" s="33">
        <v>0</v>
      </c>
      <c r="Q63" s="42"/>
      <c r="R63" s="5">
        <v>0</v>
      </c>
      <c r="S63" s="5">
        <v>0</v>
      </c>
      <c r="T63" s="43"/>
      <c r="U63" s="60">
        <f t="shared" si="3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64"/>
    </row>
    <row r="65" spans="2:21" ht="15.75" thickBot="1">
      <c r="B65" s="309" t="s">
        <v>59</v>
      </c>
      <c r="C65" s="251"/>
      <c r="D65" s="251"/>
      <c r="E65" s="251"/>
      <c r="F65" s="252"/>
      <c r="G65" s="310">
        <v>49700</v>
      </c>
      <c r="H65" s="252"/>
      <c r="I65" s="12">
        <f>+ABRIL!I65+MAYO!I65+JUNIO!I65</f>
        <v>0</v>
      </c>
      <c r="J65" s="5">
        <v>0</v>
      </c>
      <c r="K65" s="42"/>
      <c r="L65" s="5">
        <v>0</v>
      </c>
      <c r="M65" s="5">
        <v>0</v>
      </c>
      <c r="N65" s="43"/>
      <c r="O65" s="32">
        <v>0</v>
      </c>
      <c r="P65" s="33">
        <v>0</v>
      </c>
      <c r="Q65" s="42"/>
      <c r="R65" s="5">
        <v>0</v>
      </c>
      <c r="S65" s="5">
        <v>0</v>
      </c>
      <c r="T65" s="43"/>
      <c r="U65" s="65">
        <f t="shared" si="3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64"/>
    </row>
    <row r="67" spans="2:21">
      <c r="B67" s="306" t="s">
        <v>60</v>
      </c>
      <c r="C67" s="218"/>
      <c r="D67" s="218"/>
      <c r="E67" s="218"/>
      <c r="F67" s="219"/>
      <c r="G67" s="307">
        <v>2000</v>
      </c>
      <c r="H67" s="219"/>
      <c r="I67" s="177">
        <f>+ABRIL!I67+MAYO!I67+JUNIO!I67</f>
        <v>1000</v>
      </c>
      <c r="J67" s="177">
        <f>+ABRIL!J67+MAYO!J67+JUNIO!J67</f>
        <v>0</v>
      </c>
      <c r="K67" s="6"/>
      <c r="L67" s="2">
        <v>0</v>
      </c>
      <c r="M67" s="2">
        <v>0</v>
      </c>
      <c r="N67" s="13"/>
      <c r="O67" s="26">
        <f>+I67+'1 trimestre'!O67</f>
        <v>1000</v>
      </c>
      <c r="P67" s="26">
        <f>+J67+'1 trimestre'!P67</f>
        <v>0</v>
      </c>
      <c r="Q67" s="6"/>
      <c r="R67" s="2">
        <v>0</v>
      </c>
      <c r="S67" s="2">
        <v>0</v>
      </c>
      <c r="T67" s="13"/>
      <c r="U67" s="66">
        <f t="shared" si="3"/>
        <v>0</v>
      </c>
    </row>
    <row r="68" spans="2:21" ht="15.75" thickBot="1">
      <c r="B68" s="300" t="s">
        <v>61</v>
      </c>
      <c r="C68" s="243"/>
      <c r="D68" s="243"/>
      <c r="E68" s="243"/>
      <c r="F68" s="244"/>
      <c r="G68" s="308">
        <v>6875</v>
      </c>
      <c r="H68" s="244"/>
      <c r="I68" s="176">
        <f>+ABRIL!I68+MAYO!I68+JUNIO!I68</f>
        <v>0</v>
      </c>
      <c r="J68" s="176">
        <f>+ABRIL!J68+MAYO!J68+JUNIO!J68</f>
        <v>2500</v>
      </c>
      <c r="K68" s="8"/>
      <c r="L68" s="4">
        <v>0</v>
      </c>
      <c r="M68" s="4">
        <v>0</v>
      </c>
      <c r="N68" s="15"/>
      <c r="O68" s="30">
        <f>+I68+'1 trimestre'!O68</f>
        <v>0</v>
      </c>
      <c r="P68" s="30">
        <f>+J68+'1 trimestre'!P68</f>
        <v>2500</v>
      </c>
      <c r="Q68" s="8"/>
      <c r="R68" s="4">
        <v>0</v>
      </c>
      <c r="S68" s="4">
        <v>0</v>
      </c>
      <c r="T68" s="15"/>
      <c r="U68" s="65">
        <f t="shared" si="3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183"/>
      <c r="J69" s="183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64"/>
    </row>
    <row r="70" spans="2:21">
      <c r="B70" s="306" t="s">
        <v>62</v>
      </c>
      <c r="C70" s="218"/>
      <c r="D70" s="218"/>
      <c r="E70" s="218"/>
      <c r="F70" s="219"/>
      <c r="G70" s="307">
        <v>2000</v>
      </c>
      <c r="H70" s="219"/>
      <c r="I70" s="177">
        <f>+ABRIL!I70+MAYO!I70+JUNIO!I70</f>
        <v>0</v>
      </c>
      <c r="J70" s="177">
        <f>+ABRIL!J70+MAYO!J70+JUNIO!J70</f>
        <v>1000</v>
      </c>
      <c r="K70" s="6"/>
      <c r="L70" s="2">
        <v>0</v>
      </c>
      <c r="M70" s="2">
        <v>0</v>
      </c>
      <c r="N70" s="13"/>
      <c r="O70" s="26">
        <f>+I70+'1 trimestre'!O70</f>
        <v>0</v>
      </c>
      <c r="P70" s="26">
        <f>+J70+'1 trimestre'!P70</f>
        <v>2000</v>
      </c>
      <c r="Q70" s="6"/>
      <c r="R70" s="2">
        <v>0</v>
      </c>
      <c r="S70" s="2">
        <v>0</v>
      </c>
      <c r="T70" s="13"/>
      <c r="U70" s="66">
        <f t="shared" si="3"/>
        <v>0</v>
      </c>
    </row>
    <row r="71" spans="2:21">
      <c r="B71" s="293" t="s">
        <v>53</v>
      </c>
      <c r="C71" s="221"/>
      <c r="D71" s="221"/>
      <c r="E71" s="221"/>
      <c r="F71" s="222"/>
      <c r="G71" s="304">
        <v>2000</v>
      </c>
      <c r="H71" s="222"/>
      <c r="I71" s="143">
        <f>+ABRIL!I71+MAYO!I71+JUNIO!I71</f>
        <v>0</v>
      </c>
      <c r="J71" s="143">
        <f>+ABRIL!J71+MAYO!J71+JUNIO!J71</f>
        <v>0</v>
      </c>
      <c r="K71" s="7"/>
      <c r="L71" s="3">
        <v>0</v>
      </c>
      <c r="M71" s="3">
        <v>0</v>
      </c>
      <c r="N71" s="14"/>
      <c r="O71" s="28">
        <f>+I71+'1 trimestre'!O71</f>
        <v>0</v>
      </c>
      <c r="P71" s="28">
        <f>+J71+'1 trimestre'!P71</f>
        <v>0</v>
      </c>
      <c r="Q71" s="7"/>
      <c r="R71" s="3">
        <v>0</v>
      </c>
      <c r="S71" s="3">
        <v>0</v>
      </c>
      <c r="T71" s="14"/>
      <c r="U71" s="60">
        <f t="shared" si="3"/>
        <v>0</v>
      </c>
    </row>
    <row r="72" spans="2:21">
      <c r="B72" s="293" t="s">
        <v>63</v>
      </c>
      <c r="C72" s="221"/>
      <c r="D72" s="221"/>
      <c r="E72" s="221"/>
      <c r="F72" s="222"/>
      <c r="G72" s="304">
        <v>9000</v>
      </c>
      <c r="H72" s="222"/>
      <c r="I72" s="143">
        <f>+ABRIL!I72+MAYO!I72+JUNIO!I72</f>
        <v>0</v>
      </c>
      <c r="J72" s="143">
        <f>+ABRIL!J72+MAYO!J72+JUNIO!J72</f>
        <v>9000</v>
      </c>
      <c r="K72" s="7"/>
      <c r="L72" s="3">
        <v>0</v>
      </c>
      <c r="M72" s="3">
        <v>0</v>
      </c>
      <c r="N72" s="14"/>
      <c r="O72" s="28">
        <f>+I72+'1 trimestre'!O72</f>
        <v>0</v>
      </c>
      <c r="P72" s="28">
        <f>+J72+'1 trimestre'!P72</f>
        <v>9000</v>
      </c>
      <c r="Q72" s="7"/>
      <c r="R72" s="3">
        <v>0</v>
      </c>
      <c r="S72" s="3">
        <v>0</v>
      </c>
      <c r="T72" s="14"/>
      <c r="U72" s="60">
        <f t="shared" si="3"/>
        <v>0</v>
      </c>
    </row>
    <row r="73" spans="2:21">
      <c r="B73" s="293" t="s">
        <v>64</v>
      </c>
      <c r="C73" s="221"/>
      <c r="D73" s="221"/>
      <c r="E73" s="221"/>
      <c r="F73" s="222"/>
      <c r="G73" s="304">
        <v>10500</v>
      </c>
      <c r="H73" s="222"/>
      <c r="I73" s="143">
        <f>+ABRIL!I73+MAYO!I73+JUNIO!I73</f>
        <v>0</v>
      </c>
      <c r="J73" s="143">
        <f>+ABRIL!J73+MAYO!J73+JUNIO!J73</f>
        <v>0</v>
      </c>
      <c r="K73" s="7"/>
      <c r="L73" s="3">
        <v>0</v>
      </c>
      <c r="M73" s="3">
        <v>0</v>
      </c>
      <c r="N73" s="14"/>
      <c r="O73" s="28">
        <f>+I73+'1 trimestre'!O73</f>
        <v>0</v>
      </c>
      <c r="P73" s="28">
        <f>+J73+'1 trimestre'!P73</f>
        <v>10500</v>
      </c>
      <c r="Q73" s="7"/>
      <c r="R73" s="3">
        <v>0</v>
      </c>
      <c r="S73" s="3">
        <v>0</v>
      </c>
      <c r="T73" s="14"/>
      <c r="U73" s="60">
        <f t="shared" si="3"/>
        <v>0</v>
      </c>
    </row>
    <row r="74" spans="2:21">
      <c r="B74" s="293" t="s">
        <v>65</v>
      </c>
      <c r="C74" s="221"/>
      <c r="D74" s="221"/>
      <c r="E74" s="221"/>
      <c r="F74" s="222"/>
      <c r="G74" s="304">
        <v>20592</v>
      </c>
      <c r="H74" s="222"/>
      <c r="I74" s="143">
        <f>+ABRIL!I74+MAYO!I74+JUNIO!I74</f>
        <v>0</v>
      </c>
      <c r="J74" s="143">
        <f>+ABRIL!J74+MAYO!J74+JUNIO!J74</f>
        <v>0</v>
      </c>
      <c r="K74" s="7"/>
      <c r="L74" s="3">
        <v>0</v>
      </c>
      <c r="M74" s="3">
        <v>0</v>
      </c>
      <c r="N74" s="14"/>
      <c r="O74" s="28">
        <f>+I74+'1 trimestre'!O74</f>
        <v>20592</v>
      </c>
      <c r="P74" s="28">
        <f>+J74+'1 trimestre'!P74</f>
        <v>0</v>
      </c>
      <c r="Q74" s="7"/>
      <c r="R74" s="3">
        <v>19380.13</v>
      </c>
      <c r="S74" s="3">
        <v>0</v>
      </c>
      <c r="T74" s="14"/>
      <c r="U74" s="60">
        <f t="shared" si="3"/>
        <v>0.94114850427350427</v>
      </c>
    </row>
    <row r="75" spans="2:21">
      <c r="B75" s="293" t="s">
        <v>66</v>
      </c>
      <c r="C75" s="221"/>
      <c r="D75" s="221"/>
      <c r="E75" s="221"/>
      <c r="F75" s="222"/>
      <c r="G75" s="304">
        <v>2400</v>
      </c>
      <c r="H75" s="222"/>
      <c r="I75" s="143">
        <f>+ABRIL!I75+MAYO!I75+JUNIO!I75</f>
        <v>0</v>
      </c>
      <c r="J75" s="143">
        <f>+ABRIL!J75+MAYO!J75+JUNIO!J75</f>
        <v>600</v>
      </c>
      <c r="K75" s="7"/>
      <c r="L75" s="3">
        <v>0</v>
      </c>
      <c r="M75" s="3">
        <v>78.3</v>
      </c>
      <c r="N75" s="14"/>
      <c r="O75" s="28">
        <f>+I75+'1 trimestre'!O75</f>
        <v>0</v>
      </c>
      <c r="P75" s="28">
        <f>+J75+'1 trimestre'!P75</f>
        <v>1200</v>
      </c>
      <c r="Q75" s="7"/>
      <c r="R75" s="3">
        <v>0</v>
      </c>
      <c r="S75" s="3">
        <v>507.5</v>
      </c>
      <c r="T75" s="14"/>
      <c r="U75" s="60">
        <f t="shared" si="3"/>
        <v>0.21145833333333333</v>
      </c>
    </row>
    <row r="76" spans="2:21" ht="15.75" thickBot="1">
      <c r="B76" s="300" t="s">
        <v>67</v>
      </c>
      <c r="C76" s="243"/>
      <c r="D76" s="243"/>
      <c r="E76" s="243"/>
      <c r="F76" s="244"/>
      <c r="G76" s="308">
        <v>1500</v>
      </c>
      <c r="H76" s="244"/>
      <c r="I76" s="176">
        <f>+ABRIL!I76+MAYO!I76+JUNIO!I76</f>
        <v>0</v>
      </c>
      <c r="J76" s="176">
        <f>+ABRIL!J76+MAYO!J76+JUNIO!J76</f>
        <v>0</v>
      </c>
      <c r="K76" s="8"/>
      <c r="L76" s="4">
        <v>0</v>
      </c>
      <c r="M76" s="4">
        <v>0</v>
      </c>
      <c r="N76" s="15"/>
      <c r="O76" s="28">
        <f>+I76+'1 trimestre'!O76</f>
        <v>0</v>
      </c>
      <c r="P76" s="28">
        <f>+J76+'1 trimestre'!P76</f>
        <v>1500</v>
      </c>
      <c r="Q76" s="8"/>
      <c r="R76" s="4">
        <v>0</v>
      </c>
      <c r="S76" s="4">
        <v>0</v>
      </c>
      <c r="T76" s="15"/>
      <c r="U76" s="65">
        <f t="shared" si="3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306" t="s">
        <v>84</v>
      </c>
      <c r="C78" s="218"/>
      <c r="D78" s="218"/>
      <c r="E78" s="218"/>
      <c r="F78" s="219"/>
      <c r="G78" s="307">
        <v>11500</v>
      </c>
      <c r="H78" s="219"/>
      <c r="I78" s="9">
        <f>+ABRIL!I78+MAYO!I78+JUNIO!I78</f>
        <v>0</v>
      </c>
      <c r="J78" s="9">
        <f>+ABRIL!J78+MAYO!J78+JUNIO!J78</f>
        <v>0</v>
      </c>
      <c r="K78" s="6"/>
      <c r="L78" s="2">
        <v>0</v>
      </c>
      <c r="M78" s="2">
        <v>0</v>
      </c>
      <c r="N78" s="13"/>
      <c r="O78" s="26">
        <f>+I78+'1 trimestre'!O78</f>
        <v>0</v>
      </c>
      <c r="P78" s="26">
        <f>+J78+'1 trimestre'!P78</f>
        <v>0</v>
      </c>
      <c r="Q78" s="6"/>
      <c r="R78" s="2">
        <v>0</v>
      </c>
      <c r="S78" s="2">
        <v>0</v>
      </c>
      <c r="T78" s="13"/>
      <c r="U78" s="66">
        <f t="shared" si="3"/>
        <v>0</v>
      </c>
    </row>
    <row r="79" spans="2:21">
      <c r="B79" s="293" t="s">
        <v>85</v>
      </c>
      <c r="C79" s="221"/>
      <c r="D79" s="221"/>
      <c r="E79" s="221"/>
      <c r="F79" s="222"/>
      <c r="G79" s="304">
        <v>20440</v>
      </c>
      <c r="H79" s="222"/>
      <c r="I79" s="10">
        <f>+ABRIL!I79+MAYO!I79+JUNIO!I79</f>
        <v>0</v>
      </c>
      <c r="J79" s="10">
        <f>+ABRIL!J79+MAYO!J79+JUNIO!J79</f>
        <v>0</v>
      </c>
      <c r="K79" s="7"/>
      <c r="L79" s="3">
        <v>0</v>
      </c>
      <c r="M79" s="3">
        <v>0</v>
      </c>
      <c r="N79" s="14"/>
      <c r="O79" s="28">
        <f>+I79+'1 trimestre'!O79</f>
        <v>0</v>
      </c>
      <c r="P79" s="28">
        <f>+J79+'1 trimestre'!P79</f>
        <v>0</v>
      </c>
      <c r="Q79" s="7"/>
      <c r="R79" s="3">
        <v>0</v>
      </c>
      <c r="S79" s="3">
        <v>0</v>
      </c>
      <c r="T79" s="14"/>
      <c r="U79" s="60">
        <f t="shared" si="3"/>
        <v>0</v>
      </c>
    </row>
    <row r="80" spans="2:21">
      <c r="B80" s="293" t="s">
        <v>69</v>
      </c>
      <c r="C80" s="221"/>
      <c r="D80" s="221"/>
      <c r="E80" s="221"/>
      <c r="F80" s="222"/>
      <c r="G80" s="304">
        <v>82984</v>
      </c>
      <c r="H80" s="222"/>
      <c r="I80" s="10">
        <f>+ABRIL!I80+MAYO!I80+JUNIO!I80</f>
        <v>40000</v>
      </c>
      <c r="J80" s="10">
        <f>+ABRIL!J80+MAYO!J80+JUNIO!J80</f>
        <v>42984</v>
      </c>
      <c r="K80" s="7"/>
      <c r="L80" s="3">
        <v>36766</v>
      </c>
      <c r="M80" s="3">
        <v>0</v>
      </c>
      <c r="N80" s="14"/>
      <c r="O80" s="28">
        <f>+I80+'1 trimestre'!O80</f>
        <v>40000</v>
      </c>
      <c r="P80" s="28">
        <f>+J80+'1 trimestre'!P80</f>
        <v>42984</v>
      </c>
      <c r="Q80" s="7"/>
      <c r="R80" s="3">
        <v>36766</v>
      </c>
      <c r="S80" s="3">
        <v>0</v>
      </c>
      <c r="T80" s="14"/>
      <c r="U80" s="60">
        <f t="shared" si="3"/>
        <v>0.44304926250843535</v>
      </c>
    </row>
    <row r="81" spans="2:21">
      <c r="B81" s="293" t="s">
        <v>86</v>
      </c>
      <c r="C81" s="221"/>
      <c r="D81" s="221"/>
      <c r="E81" s="221"/>
      <c r="F81" s="222"/>
      <c r="G81" s="304">
        <v>14052</v>
      </c>
      <c r="H81" s="222"/>
      <c r="I81" s="10">
        <f>+ABRIL!I81+MAYO!I81+JUNIO!I81</f>
        <v>0</v>
      </c>
      <c r="J81" s="10">
        <f>+ABRIL!J81+MAYO!J81+JUNIO!J81</f>
        <v>0</v>
      </c>
      <c r="K81" s="7"/>
      <c r="L81" s="3">
        <v>0</v>
      </c>
      <c r="M81" s="3">
        <v>0</v>
      </c>
      <c r="N81" s="14"/>
      <c r="O81" s="28">
        <f>+I81+'1 trimestre'!O81</f>
        <v>0</v>
      </c>
      <c r="P81" s="28">
        <f>+J81+'1 trimestre'!P81</f>
        <v>0</v>
      </c>
      <c r="Q81" s="7"/>
      <c r="R81" s="3">
        <v>0</v>
      </c>
      <c r="S81" s="3">
        <v>0</v>
      </c>
      <c r="T81" s="14"/>
      <c r="U81" s="60">
        <f t="shared" si="3"/>
        <v>0</v>
      </c>
    </row>
    <row r="82" spans="2:21">
      <c r="B82" s="293" t="s">
        <v>87</v>
      </c>
      <c r="C82" s="221"/>
      <c r="D82" s="221"/>
      <c r="E82" s="221"/>
      <c r="F82" s="222"/>
      <c r="G82" s="304">
        <v>14820</v>
      </c>
      <c r="H82" s="222"/>
      <c r="I82" s="10">
        <f>+ABRIL!I82+MAYO!I82+JUNIO!I82</f>
        <v>14820</v>
      </c>
      <c r="J82" s="10">
        <f>+ABRIL!J82+MAYO!J82+JUNIO!J82</f>
        <v>0</v>
      </c>
      <c r="K82" s="7"/>
      <c r="L82" s="3">
        <v>0</v>
      </c>
      <c r="M82" s="3">
        <v>0</v>
      </c>
      <c r="N82" s="14"/>
      <c r="O82" s="28">
        <f>+I82+'1 trimestre'!O82</f>
        <v>14820</v>
      </c>
      <c r="P82" s="28">
        <f>+J82+'1 trimestre'!P82</f>
        <v>0</v>
      </c>
      <c r="Q82" s="7"/>
      <c r="R82" s="3">
        <v>0</v>
      </c>
      <c r="S82" s="3">
        <v>0</v>
      </c>
      <c r="T82" s="14"/>
      <c r="U82" s="60">
        <f t="shared" si="3"/>
        <v>0</v>
      </c>
    </row>
    <row r="83" spans="2:21" ht="15.75" thickBot="1">
      <c r="B83" s="300" t="s">
        <v>70</v>
      </c>
      <c r="C83" s="243"/>
      <c r="D83" s="243"/>
      <c r="E83" s="243"/>
      <c r="F83" s="244"/>
      <c r="G83" s="308">
        <v>13000</v>
      </c>
      <c r="H83" s="244"/>
      <c r="I83" s="11">
        <f>+ABRIL!I83+MAYO!I83+JUNIO!I83</f>
        <v>0</v>
      </c>
      <c r="J83" s="11">
        <f>+ABRIL!J83+MAYO!J83+JUNIO!J83</f>
        <v>0</v>
      </c>
      <c r="K83" s="8"/>
      <c r="L83" s="4">
        <v>0</v>
      </c>
      <c r="M83" s="4">
        <v>0</v>
      </c>
      <c r="N83" s="15"/>
      <c r="O83" s="28">
        <f>+I83+'1 trimestre'!O83</f>
        <v>0</v>
      </c>
      <c r="P83" s="28">
        <f>+J83+'1 trimestre'!P83</f>
        <v>0</v>
      </c>
      <c r="Q83" s="8"/>
      <c r="R83" s="4">
        <v>0</v>
      </c>
      <c r="S83" s="4">
        <v>0</v>
      </c>
      <c r="T83" s="15"/>
      <c r="U83" s="65">
        <f t="shared" si="3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166050</v>
      </c>
      <c r="J84" s="12">
        <f>SUM(J55:J83)</f>
        <v>107298</v>
      </c>
      <c r="K84" s="12">
        <f>SUM(K55:K83)</f>
        <v>0</v>
      </c>
      <c r="L84" s="12">
        <f>SUM(L55:L83)</f>
        <v>108900.51</v>
      </c>
      <c r="M84" s="12">
        <f>SUM(M55:M83)</f>
        <v>78.3</v>
      </c>
      <c r="N84" s="42"/>
      <c r="O84" s="12">
        <f>SUM(O55:O61,O63,O65,O67:O68,O70:O76,O78:O83)</f>
        <v>251462</v>
      </c>
      <c r="P84" s="12">
        <f>SUM(P55:P61,P63,P65,P67:P68,P70:P76,P78:P83)</f>
        <v>120898</v>
      </c>
      <c r="Q84" s="12">
        <f t="shared" ref="Q84:T84" si="4">SUM(Q55:Q83)</f>
        <v>0</v>
      </c>
      <c r="R84" s="12">
        <f t="shared" si="4"/>
        <v>221504.63</v>
      </c>
      <c r="S84" s="12">
        <f t="shared" si="4"/>
        <v>507.5</v>
      </c>
      <c r="T84" s="12">
        <f t="shared" si="4"/>
        <v>0</v>
      </c>
      <c r="U84" s="65">
        <f t="shared" si="3"/>
        <v>0.34661000371102235</v>
      </c>
    </row>
    <row r="85" spans="2:21" ht="15.75" thickBot="1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2:21" ht="15.75" thickBot="1">
      <c r="B86" s="296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96" t="s">
        <v>16</v>
      </c>
      <c r="E87" s="231"/>
      <c r="F87" s="231"/>
      <c r="G87" s="231"/>
      <c r="H87" s="231"/>
      <c r="I87" s="231"/>
      <c r="J87" s="296" t="s">
        <v>117</v>
      </c>
      <c r="K87" s="231"/>
      <c r="L87" s="231"/>
      <c r="M87" s="231"/>
      <c r="N87" s="231"/>
      <c r="O87" s="231"/>
      <c r="P87" s="296" t="s">
        <v>116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96" t="s">
        <v>47</v>
      </c>
      <c r="E88" s="231"/>
      <c r="F88" s="296" t="s">
        <v>48</v>
      </c>
      <c r="G88" s="231"/>
      <c r="H88" s="296" t="s">
        <v>49</v>
      </c>
      <c r="I88" s="231"/>
      <c r="J88" s="296" t="s">
        <v>47</v>
      </c>
      <c r="K88" s="231"/>
      <c r="L88" s="296" t="s">
        <v>48</v>
      </c>
      <c r="M88" s="231"/>
      <c r="N88" s="296" t="s">
        <v>49</v>
      </c>
      <c r="O88" s="231"/>
      <c r="P88" s="296" t="s">
        <v>47</v>
      </c>
      <c r="Q88" s="231"/>
      <c r="R88" s="296" t="s">
        <v>48</v>
      </c>
      <c r="S88" s="231"/>
      <c r="T88" s="296" t="s">
        <v>49</v>
      </c>
      <c r="U88" s="231"/>
    </row>
    <row r="89" spans="2:21" ht="15.75" thickBot="1">
      <c r="B89" s="312" t="s">
        <v>73</v>
      </c>
      <c r="C89" s="231"/>
      <c r="D89" s="311">
        <v>400240</v>
      </c>
      <c r="E89" s="231"/>
      <c r="F89" s="311">
        <v>83488.3</v>
      </c>
      <c r="G89" s="231"/>
      <c r="H89" s="311">
        <v>0</v>
      </c>
      <c r="I89" s="231"/>
      <c r="J89" s="311">
        <v>111960.73</v>
      </c>
      <c r="K89" s="231"/>
      <c r="L89" s="311">
        <v>403.1</v>
      </c>
      <c r="M89" s="231"/>
      <c r="N89" s="311">
        <v>0</v>
      </c>
      <c r="O89" s="231"/>
      <c r="P89" s="311">
        <v>184738.63</v>
      </c>
      <c r="Q89" s="231"/>
      <c r="R89" s="311">
        <v>507.5</v>
      </c>
      <c r="S89" s="231"/>
      <c r="T89" s="311">
        <v>0</v>
      </c>
      <c r="U89" s="231"/>
    </row>
    <row r="90" spans="2:21" ht="15.75" thickBot="1">
      <c r="B90" s="312" t="s">
        <v>74</v>
      </c>
      <c r="C90" s="231"/>
      <c r="D90" s="311">
        <v>99760</v>
      </c>
      <c r="E90" s="231"/>
      <c r="F90" s="311">
        <v>57036</v>
      </c>
      <c r="G90" s="231"/>
      <c r="H90" s="311">
        <v>0</v>
      </c>
      <c r="I90" s="231"/>
      <c r="J90" s="311">
        <v>36766</v>
      </c>
      <c r="K90" s="231"/>
      <c r="L90" s="311">
        <v>0</v>
      </c>
      <c r="M90" s="231"/>
      <c r="N90" s="311">
        <v>0</v>
      </c>
      <c r="O90" s="231"/>
      <c r="P90" s="311">
        <v>36766</v>
      </c>
      <c r="Q90" s="231"/>
      <c r="R90" s="311">
        <v>0</v>
      </c>
      <c r="S90" s="231"/>
      <c r="T90" s="311">
        <v>0</v>
      </c>
      <c r="U90" s="231"/>
    </row>
    <row r="91" spans="2:21" ht="15.75" thickBot="1">
      <c r="B91" s="312" t="s">
        <v>43</v>
      </c>
      <c r="C91" s="231"/>
      <c r="D91" s="311">
        <f>SUM(D89,D90)</f>
        <v>500000</v>
      </c>
      <c r="E91" s="231"/>
      <c r="F91" s="311">
        <f>SUM(F89,F90)</f>
        <v>140524.29999999999</v>
      </c>
      <c r="G91" s="231"/>
      <c r="H91" s="311">
        <f>SUM(H89,H90)</f>
        <v>0</v>
      </c>
      <c r="I91" s="231"/>
      <c r="J91" s="311">
        <f>SUM(J89,J90)</f>
        <v>148726.72999999998</v>
      </c>
      <c r="K91" s="231"/>
      <c r="L91" s="311">
        <f>SUM(L89,L90)</f>
        <v>403.1</v>
      </c>
      <c r="M91" s="231"/>
      <c r="N91" s="311">
        <f>SUM(N89,N90)</f>
        <v>0</v>
      </c>
      <c r="O91" s="231"/>
      <c r="P91" s="311">
        <f>SUM(P89,P90)</f>
        <v>221504.63</v>
      </c>
      <c r="Q91" s="231"/>
      <c r="R91" s="311">
        <f>SUM(R89,R90)</f>
        <v>507.5</v>
      </c>
      <c r="S91" s="231"/>
      <c r="T91" s="311">
        <f>SUM(T89,T90)</f>
        <v>0</v>
      </c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</sheetData>
  <mergeCells count="332">
    <mergeCell ref="O30:Q30"/>
    <mergeCell ref="O32:Q32"/>
    <mergeCell ref="O36:Q36"/>
    <mergeCell ref="O40:Q40"/>
    <mergeCell ref="O42:Q42"/>
    <mergeCell ref="O45:Q45"/>
    <mergeCell ref="R26:T26"/>
    <mergeCell ref="R30:T30"/>
    <mergeCell ref="R32:T32"/>
    <mergeCell ref="R36:T36"/>
    <mergeCell ref="R40:T40"/>
    <mergeCell ref="R42:T42"/>
    <mergeCell ref="R45:T45"/>
    <mergeCell ref="R44:T44"/>
    <mergeCell ref="R38:T38"/>
    <mergeCell ref="R39:T39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I45:K45"/>
    <mergeCell ref="L45:N45"/>
    <mergeCell ref="B42:D42"/>
    <mergeCell ref="B43:D43"/>
    <mergeCell ref="E43:F43"/>
    <mergeCell ref="G43:H43"/>
    <mergeCell ref="I43:K43"/>
    <mergeCell ref="L43:N43"/>
    <mergeCell ref="O43:Q43"/>
    <mergeCell ref="R43:T43"/>
    <mergeCell ref="I42:K42"/>
    <mergeCell ref="L42:N42"/>
    <mergeCell ref="B40:D40"/>
    <mergeCell ref="B41:D41"/>
    <mergeCell ref="E41:F41"/>
    <mergeCell ref="G41:H41"/>
    <mergeCell ref="I41:K41"/>
    <mergeCell ref="L41:N41"/>
    <mergeCell ref="O41:Q41"/>
    <mergeCell ref="R41:T41"/>
    <mergeCell ref="I40:K40"/>
    <mergeCell ref="L40:N40"/>
    <mergeCell ref="B38:D38"/>
    <mergeCell ref="E38:F38"/>
    <mergeCell ref="G38:H38"/>
    <mergeCell ref="I38:K38"/>
    <mergeCell ref="L38:N38"/>
    <mergeCell ref="O38:Q38"/>
    <mergeCell ref="B39:D39"/>
    <mergeCell ref="E39:F39"/>
    <mergeCell ref="G39:H39"/>
    <mergeCell ref="I39:K39"/>
    <mergeCell ref="L39:N39"/>
    <mergeCell ref="O39:Q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I36:K36"/>
    <mergeCell ref="L36:N36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I32:K32"/>
    <mergeCell ref="L32:N32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I30:K30"/>
    <mergeCell ref="L30:N30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I26:K26"/>
    <mergeCell ref="L26:N26"/>
    <mergeCell ref="O26:Q26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5:U5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zoomScale="80" zoomScaleNormal="80" workbookViewId="0">
      <selection activeCell="G8" sqref="G8:U8"/>
    </sheetView>
  </sheetViews>
  <sheetFormatPr baseColWidth="10" defaultColWidth="11.42578125" defaultRowHeight="15"/>
  <cols>
    <col min="1" max="1" width="1.85546875" style="35" customWidth="1"/>
    <col min="2" max="2" width="14.42578125" customWidth="1"/>
    <col min="3" max="3" width="13.5703125" customWidth="1"/>
  </cols>
  <sheetData>
    <row r="1" spans="1:2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5" customFormat="1"/>
    <row r="4" spans="1:21" s="35" customFormat="1" ht="26.25">
      <c r="A4" s="328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1" s="35" customFormat="1" ht="26.25">
      <c r="A5" s="116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1" ht="26.25">
      <c r="B6" s="1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15.7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>
      <c r="B8" s="201" t="s">
        <v>1</v>
      </c>
      <c r="C8" s="202"/>
      <c r="D8" s="202"/>
      <c r="E8" s="202"/>
      <c r="F8" s="203"/>
      <c r="G8" s="204" t="s">
        <v>126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</row>
    <row r="9" spans="1:21">
      <c r="B9" s="205" t="s">
        <v>2</v>
      </c>
      <c r="C9" s="206"/>
      <c r="D9" s="206"/>
      <c r="E9" s="206"/>
      <c r="F9" s="207"/>
      <c r="G9" s="208" t="s">
        <v>80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</row>
    <row r="10" spans="1:21">
      <c r="B10" s="205" t="s">
        <v>3</v>
      </c>
      <c r="C10" s="206"/>
      <c r="D10" s="206"/>
      <c r="E10" s="206"/>
      <c r="F10" s="207"/>
      <c r="G10" s="208" t="s">
        <v>4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</row>
    <row r="11" spans="1:21">
      <c r="B11" s="205" t="s">
        <v>5</v>
      </c>
      <c r="C11" s="206"/>
      <c r="D11" s="206"/>
      <c r="E11" s="206"/>
      <c r="F11" s="207"/>
      <c r="G11" s="208" t="s">
        <v>81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</row>
    <row r="12" spans="1:21">
      <c r="B12" s="205" t="s">
        <v>6</v>
      </c>
      <c r="C12" s="206"/>
      <c r="D12" s="206"/>
      <c r="E12" s="206"/>
      <c r="F12" s="207"/>
      <c r="G12" s="205" t="s">
        <v>7</v>
      </c>
      <c r="H12" s="206"/>
      <c r="I12" s="321">
        <v>500000</v>
      </c>
      <c r="J12" s="288"/>
      <c r="K12" s="288"/>
      <c r="L12" s="288"/>
      <c r="M12" s="288"/>
      <c r="N12" s="44" t="s">
        <v>8</v>
      </c>
      <c r="O12" s="321">
        <v>140524.29999999999</v>
      </c>
      <c r="P12" s="288"/>
      <c r="Q12" s="288"/>
      <c r="R12" s="214" t="s">
        <v>9</v>
      </c>
      <c r="S12" s="206"/>
      <c r="T12" s="206"/>
      <c r="U12" s="207"/>
    </row>
    <row r="13" spans="1:21">
      <c r="B13" s="205" t="s">
        <v>10</v>
      </c>
      <c r="C13" s="206"/>
      <c r="D13" s="206"/>
      <c r="E13" s="206"/>
      <c r="F13" s="207"/>
      <c r="G13" s="205" t="s">
        <v>7</v>
      </c>
      <c r="H13" s="206"/>
      <c r="I13" s="209">
        <v>500000</v>
      </c>
      <c r="J13" s="206"/>
      <c r="K13" s="206"/>
      <c r="L13" s="206"/>
      <c r="M13" s="206"/>
      <c r="N13" s="44" t="s">
        <v>8</v>
      </c>
      <c r="O13" s="320">
        <v>140524.29999999999</v>
      </c>
      <c r="P13" s="288"/>
      <c r="Q13" s="288"/>
      <c r="R13" s="206"/>
      <c r="S13" s="206"/>
      <c r="T13" s="206"/>
      <c r="U13" s="207"/>
    </row>
    <row r="14" spans="1:21" ht="15.75" thickBot="1">
      <c r="B14" s="205" t="s">
        <v>11</v>
      </c>
      <c r="C14" s="206"/>
      <c r="D14" s="206"/>
      <c r="E14" s="206"/>
      <c r="F14" s="207"/>
      <c r="G14" s="289" t="s">
        <v>108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</row>
    <row r="15" spans="1:21" ht="15.75" thickBot="1">
      <c r="B15" s="226" t="s">
        <v>12</v>
      </c>
      <c r="C15" s="211"/>
      <c r="D15" s="211"/>
      <c r="E15" s="211"/>
      <c r="F15" s="212"/>
      <c r="G15" s="227" t="s">
        <v>83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1:21" ht="15.75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2" ht="15.75" thickBot="1">
      <c r="B17" s="230" t="s">
        <v>13</v>
      </c>
      <c r="C17" s="231"/>
      <c r="D17" s="231"/>
      <c r="E17" s="230" t="s">
        <v>14</v>
      </c>
      <c r="F17" s="231"/>
      <c r="G17" s="230" t="s">
        <v>15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2:22" ht="15.75" thickBot="1">
      <c r="B18" s="231"/>
      <c r="C18" s="231"/>
      <c r="D18" s="231"/>
      <c r="E18" s="231"/>
      <c r="F18" s="231"/>
      <c r="G18" s="232" t="s">
        <v>16</v>
      </c>
      <c r="H18" s="231"/>
      <c r="I18" s="230" t="s">
        <v>17</v>
      </c>
      <c r="J18" s="231"/>
      <c r="K18" s="231"/>
      <c r="L18" s="231"/>
      <c r="M18" s="231"/>
      <c r="N18" s="231"/>
      <c r="O18" s="230" t="s">
        <v>18</v>
      </c>
      <c r="P18" s="231"/>
      <c r="Q18" s="231"/>
      <c r="R18" s="231"/>
      <c r="S18" s="231"/>
      <c r="T18" s="231"/>
      <c r="U18" s="231"/>
    </row>
    <row r="19" spans="2:22" ht="15.75" thickBot="1">
      <c r="B19" s="231"/>
      <c r="C19" s="231"/>
      <c r="D19" s="231"/>
      <c r="E19" s="231"/>
      <c r="F19" s="231"/>
      <c r="G19" s="231"/>
      <c r="H19" s="231"/>
      <c r="I19" s="230" t="s">
        <v>19</v>
      </c>
      <c r="J19" s="231"/>
      <c r="K19" s="231"/>
      <c r="L19" s="230" t="s">
        <v>20</v>
      </c>
      <c r="M19" s="231"/>
      <c r="N19" s="231"/>
      <c r="O19" s="230" t="s">
        <v>19</v>
      </c>
      <c r="P19" s="231"/>
      <c r="Q19" s="231"/>
      <c r="R19" s="230" t="s">
        <v>20</v>
      </c>
      <c r="S19" s="231"/>
      <c r="T19" s="231"/>
      <c r="U19" s="215" t="s">
        <v>21</v>
      </c>
    </row>
    <row r="20" spans="2:22" ht="15.75" thickBo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6"/>
    </row>
    <row r="21" spans="2:22">
      <c r="B21" s="217" t="s">
        <v>22</v>
      </c>
      <c r="C21" s="218"/>
      <c r="D21" s="219"/>
      <c r="E21" s="48"/>
      <c r="F21" s="41"/>
      <c r="G21" s="48"/>
      <c r="H21" s="41"/>
      <c r="I21" s="48"/>
      <c r="J21" s="38"/>
      <c r="K21" s="41"/>
      <c r="L21" s="48"/>
      <c r="M21" s="38"/>
      <c r="N21" s="41"/>
      <c r="O21" s="48"/>
      <c r="P21" s="38"/>
      <c r="Q21" s="41"/>
      <c r="R21" s="48"/>
      <c r="S21" s="38"/>
      <c r="T21" s="41"/>
      <c r="U21" s="1"/>
    </row>
    <row r="22" spans="2:22">
      <c r="B22" s="220" t="s">
        <v>23</v>
      </c>
      <c r="C22" s="221"/>
      <c r="D22" s="222"/>
      <c r="E22" s="220" t="s">
        <v>24</v>
      </c>
      <c r="F22" s="222"/>
      <c r="G22" s="223">
        <v>505</v>
      </c>
      <c r="H22" s="224"/>
      <c r="I22" s="223">
        <v>0</v>
      </c>
      <c r="J22" s="225"/>
      <c r="K22" s="224"/>
      <c r="L22" s="223">
        <v>0</v>
      </c>
      <c r="M22" s="225"/>
      <c r="N22" s="224"/>
      <c r="O22" s="223">
        <v>505</v>
      </c>
      <c r="P22" s="225"/>
      <c r="Q22" s="224"/>
      <c r="R22" s="223">
        <v>504.66</v>
      </c>
      <c r="S22" s="225"/>
      <c r="T22" s="224"/>
      <c r="U22" s="60">
        <f>IF(G22=0,0,+R22/G22)</f>
        <v>0.99932673267326733</v>
      </c>
      <c r="V22" s="52"/>
    </row>
    <row r="23" spans="2:22" s="35" customFormat="1">
      <c r="B23" s="322" t="s">
        <v>30</v>
      </c>
      <c r="C23" s="323"/>
      <c r="D23" s="324"/>
      <c r="E23" s="322" t="s">
        <v>24</v>
      </c>
      <c r="F23" s="324"/>
      <c r="G23" s="325">
        <v>19563</v>
      </c>
      <c r="H23" s="326"/>
      <c r="I23" s="325">
        <v>2106</v>
      </c>
      <c r="J23" s="327"/>
      <c r="K23" s="326"/>
      <c r="L23" s="325">
        <v>2106</v>
      </c>
      <c r="M23" s="327"/>
      <c r="N23" s="326"/>
      <c r="O23" s="325">
        <v>11655</v>
      </c>
      <c r="P23" s="327"/>
      <c r="Q23" s="326"/>
      <c r="R23" s="325">
        <v>11655</v>
      </c>
      <c r="S23" s="327"/>
      <c r="T23" s="326"/>
      <c r="U23" s="60">
        <f>IF(G23=0,0,+R23/G23)</f>
        <v>0.59576752031896951</v>
      </c>
      <c r="V23" s="165"/>
    </row>
    <row r="24" spans="2:22">
      <c r="B24" s="220" t="s">
        <v>25</v>
      </c>
      <c r="C24" s="221"/>
      <c r="D24" s="222"/>
      <c r="E24" s="220" t="s">
        <v>26</v>
      </c>
      <c r="F24" s="222"/>
      <c r="G24" s="223">
        <v>141</v>
      </c>
      <c r="H24" s="224"/>
      <c r="I24" s="223">
        <v>0</v>
      </c>
      <c r="J24" s="225"/>
      <c r="K24" s="224"/>
      <c r="L24" s="223">
        <v>0</v>
      </c>
      <c r="M24" s="225"/>
      <c r="N24" s="224"/>
      <c r="O24" s="223">
        <v>141</v>
      </c>
      <c r="P24" s="225"/>
      <c r="Q24" s="224"/>
      <c r="R24" s="223">
        <v>142</v>
      </c>
      <c r="S24" s="225"/>
      <c r="T24" s="224"/>
      <c r="U24" s="60">
        <f t="shared" ref="U24:U46" si="0">IF(G24=0,0,+R24/G24)</f>
        <v>1.0070921985815602</v>
      </c>
      <c r="V24" s="52"/>
    </row>
    <row r="25" spans="2:22">
      <c r="B25" s="220" t="s">
        <v>27</v>
      </c>
      <c r="C25" s="221"/>
      <c r="D25" s="222"/>
      <c r="E25" s="220" t="s">
        <v>26</v>
      </c>
      <c r="F25" s="222"/>
      <c r="G25" s="223">
        <v>5190</v>
      </c>
      <c r="H25" s="224"/>
      <c r="I25" s="223">
        <v>561</v>
      </c>
      <c r="J25" s="225"/>
      <c r="K25" s="224"/>
      <c r="L25" s="223">
        <v>582</v>
      </c>
      <c r="M25" s="225"/>
      <c r="N25" s="224"/>
      <c r="O25" s="223">
        <v>3075</v>
      </c>
      <c r="P25" s="225"/>
      <c r="Q25" s="224"/>
      <c r="R25" s="223">
        <v>3096</v>
      </c>
      <c r="S25" s="225"/>
      <c r="T25" s="224"/>
      <c r="U25" s="60">
        <f t="shared" si="0"/>
        <v>0.59653179190751449</v>
      </c>
      <c r="V25" s="52"/>
    </row>
    <row r="26" spans="2:22">
      <c r="B26" s="238" t="s">
        <v>28</v>
      </c>
      <c r="C26" s="221"/>
      <c r="D26" s="222"/>
      <c r="E26" s="49"/>
      <c r="F26" s="40"/>
      <c r="G26" s="56"/>
      <c r="H26" s="57"/>
      <c r="I26" s="56"/>
      <c r="J26" s="52"/>
      <c r="K26" s="57"/>
      <c r="L26" s="56"/>
      <c r="M26" s="52"/>
      <c r="N26" s="57"/>
      <c r="O26" s="56"/>
      <c r="P26" s="52"/>
      <c r="Q26" s="57"/>
      <c r="R26" s="56"/>
      <c r="S26" s="52"/>
      <c r="T26" s="57"/>
      <c r="U26" s="60"/>
      <c r="V26" s="52"/>
    </row>
    <row r="27" spans="2:22">
      <c r="B27" s="220" t="s">
        <v>29</v>
      </c>
      <c r="C27" s="221"/>
      <c r="D27" s="222"/>
      <c r="E27" s="220" t="s">
        <v>26</v>
      </c>
      <c r="F27" s="222"/>
      <c r="G27" s="223">
        <v>6</v>
      </c>
      <c r="H27" s="224"/>
      <c r="I27" s="223">
        <v>0</v>
      </c>
      <c r="J27" s="225"/>
      <c r="K27" s="224"/>
      <c r="L27" s="223">
        <v>0</v>
      </c>
      <c r="M27" s="225"/>
      <c r="N27" s="224"/>
      <c r="O27" s="223">
        <v>0</v>
      </c>
      <c r="P27" s="225"/>
      <c r="Q27" s="224"/>
      <c r="R27" s="223">
        <v>0</v>
      </c>
      <c r="S27" s="225"/>
      <c r="T27" s="224"/>
      <c r="U27" s="60">
        <f t="shared" si="0"/>
        <v>0</v>
      </c>
      <c r="V27" s="52"/>
    </row>
    <row r="28" spans="2:22">
      <c r="B28" s="220" t="s">
        <v>30</v>
      </c>
      <c r="C28" s="221"/>
      <c r="D28" s="222"/>
      <c r="E28" s="220" t="s">
        <v>24</v>
      </c>
      <c r="F28" s="222"/>
      <c r="G28" s="239">
        <v>349</v>
      </c>
      <c r="H28" s="224"/>
      <c r="I28" s="239">
        <v>0</v>
      </c>
      <c r="J28" s="225"/>
      <c r="K28" s="224"/>
      <c r="L28" s="239">
        <v>0</v>
      </c>
      <c r="M28" s="225"/>
      <c r="N28" s="224"/>
      <c r="O28" s="239">
        <v>0</v>
      </c>
      <c r="P28" s="225"/>
      <c r="Q28" s="224"/>
      <c r="R28" s="239">
        <v>0</v>
      </c>
      <c r="S28" s="225"/>
      <c r="T28" s="224"/>
      <c r="U28" s="60">
        <f t="shared" si="0"/>
        <v>0</v>
      </c>
      <c r="V28" s="52"/>
    </row>
    <row r="29" spans="2:22">
      <c r="B29" s="220" t="s">
        <v>31</v>
      </c>
      <c r="C29" s="221"/>
      <c r="D29" s="222"/>
      <c r="E29" s="220" t="s">
        <v>24</v>
      </c>
      <c r="F29" s="222"/>
      <c r="G29" s="239">
        <v>349</v>
      </c>
      <c r="H29" s="224"/>
      <c r="I29" s="239">
        <v>0</v>
      </c>
      <c r="J29" s="225"/>
      <c r="K29" s="224"/>
      <c r="L29" s="239">
        <v>0</v>
      </c>
      <c r="M29" s="225"/>
      <c r="N29" s="224"/>
      <c r="O29" s="239">
        <v>0</v>
      </c>
      <c r="P29" s="225"/>
      <c r="Q29" s="224"/>
      <c r="R29" s="239">
        <v>0</v>
      </c>
      <c r="S29" s="225"/>
      <c r="T29" s="224"/>
      <c r="U29" s="60">
        <f t="shared" si="0"/>
        <v>0</v>
      </c>
      <c r="V29" s="52"/>
    </row>
    <row r="30" spans="2:22">
      <c r="B30" s="238" t="s">
        <v>32</v>
      </c>
      <c r="C30" s="221"/>
      <c r="D30" s="222"/>
      <c r="E30" s="49"/>
      <c r="F30" s="40"/>
      <c r="G30" s="56"/>
      <c r="H30" s="57"/>
      <c r="I30" s="56"/>
      <c r="J30" s="52"/>
      <c r="K30" s="57"/>
      <c r="L30" s="56"/>
      <c r="M30" s="52"/>
      <c r="N30" s="57"/>
      <c r="O30" s="56"/>
      <c r="P30" s="52"/>
      <c r="Q30" s="57"/>
      <c r="R30" s="56"/>
      <c r="S30" s="52"/>
      <c r="T30" s="57"/>
      <c r="U30" s="60"/>
      <c r="V30" s="52"/>
    </row>
    <row r="31" spans="2:22">
      <c r="B31" s="220" t="s">
        <v>33</v>
      </c>
      <c r="C31" s="221"/>
      <c r="D31" s="222"/>
      <c r="E31" s="220" t="s">
        <v>26</v>
      </c>
      <c r="F31" s="222"/>
      <c r="G31" s="223">
        <v>71</v>
      </c>
      <c r="H31" s="224"/>
      <c r="I31" s="223">
        <v>0</v>
      </c>
      <c r="J31" s="225"/>
      <c r="K31" s="224"/>
      <c r="L31" s="223">
        <v>0</v>
      </c>
      <c r="M31" s="225"/>
      <c r="N31" s="224"/>
      <c r="O31" s="223">
        <v>0</v>
      </c>
      <c r="P31" s="225"/>
      <c r="Q31" s="224"/>
      <c r="R31" s="223">
        <v>0</v>
      </c>
      <c r="S31" s="225"/>
      <c r="T31" s="224"/>
      <c r="U31" s="60">
        <f t="shared" si="0"/>
        <v>0</v>
      </c>
      <c r="V31" s="52"/>
    </row>
    <row r="32" spans="2:22">
      <c r="B32" s="238" t="s">
        <v>34</v>
      </c>
      <c r="C32" s="221"/>
      <c r="D32" s="222"/>
      <c r="E32" s="49"/>
      <c r="F32" s="40"/>
      <c r="G32" s="56"/>
      <c r="H32" s="57"/>
      <c r="I32" s="56"/>
      <c r="J32" s="52"/>
      <c r="K32" s="57"/>
      <c r="L32" s="56"/>
      <c r="M32" s="52"/>
      <c r="N32" s="57"/>
      <c r="O32" s="56"/>
      <c r="P32" s="52"/>
      <c r="Q32" s="57"/>
      <c r="R32" s="56"/>
      <c r="S32" s="52"/>
      <c r="T32" s="57"/>
      <c r="U32" s="60"/>
      <c r="V32" s="52"/>
    </row>
    <row r="33" spans="2:22" ht="15" customHeight="1">
      <c r="B33" s="220" t="s">
        <v>36</v>
      </c>
      <c r="C33" s="221"/>
      <c r="D33" s="222"/>
      <c r="E33" s="220" t="s">
        <v>24</v>
      </c>
      <c r="F33" s="222"/>
      <c r="G33" s="239">
        <v>452</v>
      </c>
      <c r="H33" s="224"/>
      <c r="I33" s="239">
        <v>0</v>
      </c>
      <c r="J33" s="225"/>
      <c r="K33" s="224"/>
      <c r="L33" s="239">
        <v>0</v>
      </c>
      <c r="M33" s="225"/>
      <c r="N33" s="224"/>
      <c r="O33" s="239">
        <v>452</v>
      </c>
      <c r="P33" s="225"/>
      <c r="Q33" s="224"/>
      <c r="R33" s="239">
        <v>451.74</v>
      </c>
      <c r="S33" s="225"/>
      <c r="T33" s="224"/>
      <c r="U33" s="60">
        <f t="shared" ref="U33" si="1">IF(G33=0,0,+R33/G33)</f>
        <v>0.99942477876106195</v>
      </c>
      <c r="V33" s="52"/>
    </row>
    <row r="34" spans="2:22">
      <c r="B34" s="220" t="s">
        <v>30</v>
      </c>
      <c r="C34" s="221"/>
      <c r="D34" s="222"/>
      <c r="E34" s="220" t="s">
        <v>24</v>
      </c>
      <c r="F34" s="222"/>
      <c r="G34" s="239">
        <v>452</v>
      </c>
      <c r="H34" s="224"/>
      <c r="I34" s="239">
        <v>0</v>
      </c>
      <c r="J34" s="225"/>
      <c r="K34" s="224"/>
      <c r="L34" s="239">
        <v>0</v>
      </c>
      <c r="M34" s="225"/>
      <c r="N34" s="224"/>
      <c r="O34" s="239">
        <v>452</v>
      </c>
      <c r="P34" s="225"/>
      <c r="Q34" s="224"/>
      <c r="R34" s="239">
        <v>451.74</v>
      </c>
      <c r="S34" s="225"/>
      <c r="T34" s="224"/>
      <c r="U34" s="60">
        <f t="shared" si="0"/>
        <v>0.99942477876106195</v>
      </c>
      <c r="V34" s="52"/>
    </row>
    <row r="35" spans="2:22" s="35" customFormat="1">
      <c r="B35" s="220" t="s">
        <v>35</v>
      </c>
      <c r="C35" s="221"/>
      <c r="D35" s="222"/>
      <c r="E35" s="220" t="s">
        <v>26</v>
      </c>
      <c r="F35" s="222"/>
      <c r="G35" s="223">
        <v>19</v>
      </c>
      <c r="H35" s="224"/>
      <c r="I35" s="223">
        <v>0</v>
      </c>
      <c r="J35" s="225"/>
      <c r="K35" s="224"/>
      <c r="L35" s="223">
        <v>0</v>
      </c>
      <c r="M35" s="225"/>
      <c r="N35" s="224"/>
      <c r="O35" s="223">
        <v>19</v>
      </c>
      <c r="P35" s="225"/>
      <c r="Q35" s="224"/>
      <c r="R35" s="223">
        <v>19</v>
      </c>
      <c r="S35" s="225"/>
      <c r="T35" s="224"/>
      <c r="U35" s="60">
        <f t="shared" ref="U35" si="2">IF(G35=0,0,+R35/G35)</f>
        <v>1</v>
      </c>
      <c r="V35" s="189"/>
    </row>
    <row r="36" spans="2:22">
      <c r="B36" s="238" t="s">
        <v>37</v>
      </c>
      <c r="C36" s="221"/>
      <c r="D36" s="222"/>
      <c r="E36" s="49"/>
      <c r="F36" s="40"/>
      <c r="G36" s="56"/>
      <c r="H36" s="57"/>
      <c r="I36" s="56"/>
      <c r="J36" s="52"/>
      <c r="K36" s="57"/>
      <c r="L36" s="56"/>
      <c r="M36" s="52"/>
      <c r="N36" s="57"/>
      <c r="O36" s="56"/>
      <c r="P36" s="52"/>
      <c r="Q36" s="57"/>
      <c r="R36" s="56"/>
      <c r="S36" s="52"/>
      <c r="T36" s="57"/>
      <c r="U36" s="60"/>
      <c r="V36" s="52"/>
    </row>
    <row r="37" spans="2:22" ht="15" customHeight="1">
      <c r="B37" s="220" t="s">
        <v>36</v>
      </c>
      <c r="C37" s="221"/>
      <c r="D37" s="222"/>
      <c r="E37" s="220" t="s">
        <v>24</v>
      </c>
      <c r="F37" s="222"/>
      <c r="G37" s="239">
        <v>452</v>
      </c>
      <c r="H37" s="224"/>
      <c r="I37" s="239">
        <v>0</v>
      </c>
      <c r="J37" s="225"/>
      <c r="K37" s="224"/>
      <c r="L37" s="239">
        <v>0</v>
      </c>
      <c r="M37" s="225"/>
      <c r="N37" s="224"/>
      <c r="O37" s="239">
        <v>452</v>
      </c>
      <c r="P37" s="225"/>
      <c r="Q37" s="224"/>
      <c r="R37" s="239">
        <v>451.74</v>
      </c>
      <c r="S37" s="225"/>
      <c r="T37" s="224"/>
      <c r="U37" s="60">
        <f t="shared" ref="U37:U38" si="3">IF(G37=0,0,+R37/G37)</f>
        <v>0.99942477876106195</v>
      </c>
      <c r="V37" s="52"/>
    </row>
    <row r="38" spans="2:22" ht="15" customHeight="1">
      <c r="B38" s="220" t="s">
        <v>30</v>
      </c>
      <c r="C38" s="221"/>
      <c r="D38" s="222"/>
      <c r="E38" s="220" t="s">
        <v>24</v>
      </c>
      <c r="F38" s="222"/>
      <c r="G38" s="239">
        <v>452</v>
      </c>
      <c r="H38" s="224"/>
      <c r="I38" s="239">
        <v>0</v>
      </c>
      <c r="J38" s="225"/>
      <c r="K38" s="224"/>
      <c r="L38" s="239">
        <v>0</v>
      </c>
      <c r="M38" s="225"/>
      <c r="N38" s="224"/>
      <c r="O38" s="239">
        <v>452</v>
      </c>
      <c r="P38" s="225"/>
      <c r="Q38" s="224"/>
      <c r="R38" s="239">
        <v>451.74</v>
      </c>
      <c r="S38" s="225"/>
      <c r="T38" s="224"/>
      <c r="U38" s="60">
        <f t="shared" si="3"/>
        <v>0.99942477876106195</v>
      </c>
      <c r="V38" s="52"/>
    </row>
    <row r="39" spans="2:22" s="35" customFormat="1">
      <c r="B39" s="220" t="s">
        <v>35</v>
      </c>
      <c r="C39" s="221"/>
      <c r="D39" s="222"/>
      <c r="E39" s="220" t="s">
        <v>26</v>
      </c>
      <c r="F39" s="222"/>
      <c r="G39" s="223">
        <v>19</v>
      </c>
      <c r="H39" s="224"/>
      <c r="I39" s="223">
        <v>0</v>
      </c>
      <c r="J39" s="225"/>
      <c r="K39" s="224"/>
      <c r="L39" s="223">
        <v>0</v>
      </c>
      <c r="M39" s="225"/>
      <c r="N39" s="224"/>
      <c r="O39" s="223">
        <v>19</v>
      </c>
      <c r="P39" s="225"/>
      <c r="Q39" s="224"/>
      <c r="R39" s="223">
        <v>19</v>
      </c>
      <c r="S39" s="225"/>
      <c r="T39" s="224"/>
      <c r="U39" s="60">
        <f t="shared" ref="U39" si="4">IF(G39=0,0,+R39/G39)</f>
        <v>1</v>
      </c>
      <c r="V39" s="189"/>
    </row>
    <row r="40" spans="2:22">
      <c r="B40" s="238" t="s">
        <v>38</v>
      </c>
      <c r="C40" s="221"/>
      <c r="D40" s="222"/>
      <c r="E40" s="49"/>
      <c r="F40" s="40"/>
      <c r="G40" s="56"/>
      <c r="H40" s="57"/>
      <c r="I40" s="56"/>
      <c r="J40" s="52"/>
      <c r="K40" s="57"/>
      <c r="L40" s="56"/>
      <c r="M40" s="52"/>
      <c r="N40" s="57"/>
      <c r="O40" s="56"/>
      <c r="P40" s="52"/>
      <c r="Q40" s="57"/>
      <c r="R40" s="56"/>
      <c r="S40" s="52"/>
      <c r="T40" s="57"/>
      <c r="U40" s="60"/>
      <c r="V40" s="52"/>
    </row>
    <row r="41" spans="2:22">
      <c r="B41" s="220" t="s">
        <v>39</v>
      </c>
      <c r="C41" s="221"/>
      <c r="D41" s="222"/>
      <c r="E41" s="220" t="s">
        <v>26</v>
      </c>
      <c r="F41" s="222"/>
      <c r="G41" s="223">
        <v>2</v>
      </c>
      <c r="H41" s="224"/>
      <c r="I41" s="223">
        <v>0</v>
      </c>
      <c r="J41" s="225"/>
      <c r="K41" s="224"/>
      <c r="L41" s="223">
        <v>0</v>
      </c>
      <c r="M41" s="225"/>
      <c r="N41" s="224"/>
      <c r="O41" s="223">
        <v>1</v>
      </c>
      <c r="P41" s="225"/>
      <c r="Q41" s="224"/>
      <c r="R41" s="223">
        <v>1</v>
      </c>
      <c r="S41" s="225"/>
      <c r="T41" s="224"/>
      <c r="U41" s="60">
        <f t="shared" si="0"/>
        <v>0.5</v>
      </c>
      <c r="V41" s="52"/>
    </row>
    <row r="42" spans="2:22">
      <c r="B42" s="238" t="s">
        <v>40</v>
      </c>
      <c r="C42" s="221"/>
      <c r="D42" s="222"/>
      <c r="E42" s="49"/>
      <c r="F42" s="40"/>
      <c r="G42" s="56"/>
      <c r="H42" s="57"/>
      <c r="I42" s="56"/>
      <c r="J42" s="52"/>
      <c r="K42" s="57"/>
      <c r="L42" s="56"/>
      <c r="M42" s="52"/>
      <c r="N42" s="57"/>
      <c r="O42" s="56"/>
      <c r="P42" s="52"/>
      <c r="Q42" s="57"/>
      <c r="R42" s="56"/>
      <c r="S42" s="52"/>
      <c r="T42" s="57"/>
      <c r="U42" s="60"/>
      <c r="V42" s="52"/>
    </row>
    <row r="43" spans="2:22">
      <c r="B43" s="220" t="s">
        <v>41</v>
      </c>
      <c r="C43" s="221"/>
      <c r="D43" s="222"/>
      <c r="E43" s="220" t="s">
        <v>26</v>
      </c>
      <c r="F43" s="222"/>
      <c r="G43" s="223">
        <v>12</v>
      </c>
      <c r="H43" s="224"/>
      <c r="I43" s="223">
        <v>1</v>
      </c>
      <c r="J43" s="225"/>
      <c r="K43" s="224"/>
      <c r="L43" s="223">
        <v>1</v>
      </c>
      <c r="M43" s="225"/>
      <c r="N43" s="224"/>
      <c r="O43" s="223">
        <v>7</v>
      </c>
      <c r="P43" s="225"/>
      <c r="Q43" s="224"/>
      <c r="R43" s="223">
        <v>7</v>
      </c>
      <c r="S43" s="225"/>
      <c r="T43" s="224"/>
      <c r="U43" s="60">
        <f t="shared" si="0"/>
        <v>0.58333333333333337</v>
      </c>
      <c r="V43" s="52"/>
    </row>
    <row r="44" spans="2:22">
      <c r="B44" s="220" t="s">
        <v>40</v>
      </c>
      <c r="C44" s="221"/>
      <c r="D44" s="222"/>
      <c r="E44" s="220" t="s">
        <v>26</v>
      </c>
      <c r="F44" s="222"/>
      <c r="G44" s="223">
        <v>5</v>
      </c>
      <c r="H44" s="224"/>
      <c r="I44" s="223">
        <v>0</v>
      </c>
      <c r="J44" s="225"/>
      <c r="K44" s="224"/>
      <c r="L44" s="223">
        <v>0</v>
      </c>
      <c r="M44" s="225"/>
      <c r="N44" s="224"/>
      <c r="O44" s="223">
        <v>3</v>
      </c>
      <c r="P44" s="225"/>
      <c r="Q44" s="224"/>
      <c r="R44" s="223">
        <v>3</v>
      </c>
      <c r="S44" s="225"/>
      <c r="T44" s="224"/>
      <c r="U44" s="60">
        <f t="shared" si="0"/>
        <v>0.6</v>
      </c>
      <c r="V44" s="52"/>
    </row>
    <row r="45" spans="2:22">
      <c r="B45" s="238" t="s">
        <v>42</v>
      </c>
      <c r="C45" s="221"/>
      <c r="D45" s="222"/>
      <c r="E45" s="49"/>
      <c r="F45" s="40"/>
      <c r="G45" s="56"/>
      <c r="H45" s="57"/>
      <c r="I45" s="56"/>
      <c r="J45" s="52"/>
      <c r="K45" s="57"/>
      <c r="L45" s="56"/>
      <c r="M45" s="52"/>
      <c r="N45" s="57"/>
      <c r="O45" s="56"/>
      <c r="P45" s="52"/>
      <c r="Q45" s="57"/>
      <c r="R45" s="56"/>
      <c r="S45" s="52"/>
      <c r="T45" s="57"/>
      <c r="U45" s="60"/>
      <c r="V45" s="52"/>
    </row>
    <row r="46" spans="2:22" ht="15.75" thickBot="1">
      <c r="B46" s="242" t="s">
        <v>42</v>
      </c>
      <c r="C46" s="243"/>
      <c r="D46" s="244"/>
      <c r="E46" s="242" t="s">
        <v>26</v>
      </c>
      <c r="F46" s="244"/>
      <c r="G46" s="245">
        <v>1</v>
      </c>
      <c r="H46" s="246"/>
      <c r="I46" s="245">
        <v>0</v>
      </c>
      <c r="J46" s="247"/>
      <c r="K46" s="246"/>
      <c r="L46" s="245">
        <v>0</v>
      </c>
      <c r="M46" s="247"/>
      <c r="N46" s="246"/>
      <c r="O46" s="245">
        <v>0</v>
      </c>
      <c r="P46" s="247"/>
      <c r="Q46" s="246"/>
      <c r="R46" s="245">
        <v>0</v>
      </c>
      <c r="S46" s="247"/>
      <c r="T46" s="246"/>
      <c r="U46" s="60">
        <f t="shared" si="0"/>
        <v>0</v>
      </c>
      <c r="V46" s="52"/>
    </row>
    <row r="47" spans="2:22" ht="15.75" thickBot="1">
      <c r="B47" s="248" t="s">
        <v>43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2:22" ht="15.75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2:21" ht="15.75" thickBot="1">
      <c r="B49" s="230" t="s">
        <v>44</v>
      </c>
      <c r="C49" s="231"/>
      <c r="D49" s="231"/>
      <c r="E49" s="231"/>
      <c r="F49" s="231"/>
      <c r="G49" s="230" t="s">
        <v>45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2:21" ht="15.75" thickBot="1">
      <c r="B50" s="231"/>
      <c r="C50" s="231"/>
      <c r="D50" s="231"/>
      <c r="E50" s="231"/>
      <c r="F50" s="231"/>
      <c r="G50" s="230" t="s">
        <v>19</v>
      </c>
      <c r="H50" s="231"/>
      <c r="I50" s="230" t="s">
        <v>17</v>
      </c>
      <c r="J50" s="231"/>
      <c r="K50" s="231"/>
      <c r="L50" s="231"/>
      <c r="M50" s="231"/>
      <c r="N50" s="231"/>
      <c r="O50" s="230" t="s">
        <v>18</v>
      </c>
      <c r="P50" s="231"/>
      <c r="Q50" s="231"/>
      <c r="R50" s="231"/>
      <c r="S50" s="231"/>
      <c r="T50" s="231"/>
      <c r="U50" s="231"/>
    </row>
    <row r="51" spans="2:21" ht="15.75" thickBot="1">
      <c r="B51" s="231"/>
      <c r="C51" s="231"/>
      <c r="D51" s="231"/>
      <c r="E51" s="231"/>
      <c r="F51" s="231"/>
      <c r="G51" s="231"/>
      <c r="H51" s="231"/>
      <c r="I51" s="230" t="s">
        <v>19</v>
      </c>
      <c r="J51" s="231"/>
      <c r="K51" s="231"/>
      <c r="L51" s="230" t="s">
        <v>46</v>
      </c>
      <c r="M51" s="231"/>
      <c r="N51" s="231"/>
      <c r="O51" s="230" t="s">
        <v>19</v>
      </c>
      <c r="P51" s="231"/>
      <c r="Q51" s="231"/>
      <c r="R51" s="230" t="s">
        <v>46</v>
      </c>
      <c r="S51" s="231"/>
      <c r="T51" s="231"/>
      <c r="U51" s="215" t="s">
        <v>21</v>
      </c>
    </row>
    <row r="52" spans="2:21" ht="15.75" thickBot="1">
      <c r="B52" s="231"/>
      <c r="C52" s="231"/>
      <c r="D52" s="231"/>
      <c r="E52" s="231"/>
      <c r="F52" s="231"/>
      <c r="G52" s="231"/>
      <c r="H52" s="231"/>
      <c r="I52" s="39" t="s">
        <v>47</v>
      </c>
      <c r="J52" s="39" t="s">
        <v>48</v>
      </c>
      <c r="K52" s="39" t="s">
        <v>49</v>
      </c>
      <c r="L52" s="39" t="s">
        <v>47</v>
      </c>
      <c r="M52" s="39" t="s">
        <v>48</v>
      </c>
      <c r="N52" s="39" t="s">
        <v>49</v>
      </c>
      <c r="O52" s="39" t="s">
        <v>47</v>
      </c>
      <c r="P52" s="39" t="s">
        <v>48</v>
      </c>
      <c r="Q52" s="39" t="s">
        <v>49</v>
      </c>
      <c r="R52" s="39" t="s">
        <v>47</v>
      </c>
      <c r="S52" s="39" t="s">
        <v>48</v>
      </c>
      <c r="T52" s="39" t="s">
        <v>49</v>
      </c>
      <c r="U52" s="216"/>
    </row>
    <row r="53" spans="2:21" ht="15.75" thickBot="1">
      <c r="B53" s="250" t="s">
        <v>50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2"/>
    </row>
    <row r="54" spans="2:21" s="35" customFormat="1" ht="15.75" thickBot="1">
      <c r="B54" s="51" t="s">
        <v>22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2:21">
      <c r="B55" s="253" t="s">
        <v>51</v>
      </c>
      <c r="C55" s="218"/>
      <c r="D55" s="218"/>
      <c r="E55" s="218"/>
      <c r="F55" s="219"/>
      <c r="G55" s="254">
        <v>6211</v>
      </c>
      <c r="H55" s="219"/>
      <c r="I55" s="9">
        <v>0</v>
      </c>
      <c r="J55" s="2">
        <v>0</v>
      </c>
      <c r="K55" s="6"/>
      <c r="L55" s="2">
        <v>0</v>
      </c>
      <c r="M55" s="2">
        <v>0</v>
      </c>
      <c r="N55" s="13"/>
      <c r="O55" s="26">
        <v>0</v>
      </c>
      <c r="P55" s="27">
        <v>6211</v>
      </c>
      <c r="Q55" s="6"/>
      <c r="R55" s="2">
        <v>0</v>
      </c>
      <c r="S55" s="2">
        <v>0</v>
      </c>
      <c r="T55" s="13"/>
      <c r="U55" s="60">
        <f>IF(G55=0,0,(+R55+S55)/G55)</f>
        <v>0</v>
      </c>
    </row>
    <row r="56" spans="2:21">
      <c r="B56" s="220" t="s">
        <v>52</v>
      </c>
      <c r="C56" s="221"/>
      <c r="D56" s="221"/>
      <c r="E56" s="221"/>
      <c r="F56" s="222"/>
      <c r="G56" s="249">
        <v>245280</v>
      </c>
      <c r="H56" s="222"/>
      <c r="I56" s="143">
        <v>20440</v>
      </c>
      <c r="J56" s="3">
        <v>0</v>
      </c>
      <c r="K56" s="7"/>
      <c r="L56" s="3">
        <v>14763.39</v>
      </c>
      <c r="M56" s="3">
        <v>0</v>
      </c>
      <c r="N56" s="14"/>
      <c r="O56" s="28">
        <v>143080</v>
      </c>
      <c r="P56" s="29">
        <v>0</v>
      </c>
      <c r="Q56" s="7"/>
      <c r="R56" s="3">
        <v>134211.89000000001</v>
      </c>
      <c r="S56" s="3">
        <v>0</v>
      </c>
      <c r="T56" s="14"/>
      <c r="U56" s="60">
        <f t="shared" ref="U56:U84" si="5">IF(G56=0,0,(+R56+S56)/G56)</f>
        <v>0.54717828604044361</v>
      </c>
    </row>
    <row r="57" spans="2:21">
      <c r="B57" s="220" t="s">
        <v>53</v>
      </c>
      <c r="C57" s="221"/>
      <c r="D57" s="221"/>
      <c r="E57" s="221"/>
      <c r="F57" s="222"/>
      <c r="G57" s="249">
        <v>20440</v>
      </c>
      <c r="H57" s="222"/>
      <c r="I57" s="10">
        <v>0</v>
      </c>
      <c r="J57" s="3">
        <v>0</v>
      </c>
      <c r="K57" s="7"/>
      <c r="L57" s="3">
        <v>0</v>
      </c>
      <c r="M57" s="3">
        <v>0</v>
      </c>
      <c r="N57" s="14"/>
      <c r="O57" s="28">
        <v>0</v>
      </c>
      <c r="P57" s="29">
        <v>0</v>
      </c>
      <c r="Q57" s="7"/>
      <c r="R57" s="3">
        <v>0</v>
      </c>
      <c r="S57" s="3">
        <v>0</v>
      </c>
      <c r="T57" s="14"/>
      <c r="U57" s="60">
        <f t="shared" si="5"/>
        <v>0</v>
      </c>
    </row>
    <row r="58" spans="2:21">
      <c r="B58" s="220" t="s">
        <v>54</v>
      </c>
      <c r="C58" s="221"/>
      <c r="D58" s="221"/>
      <c r="E58" s="221"/>
      <c r="F58" s="222"/>
      <c r="G58" s="249">
        <v>10000</v>
      </c>
      <c r="H58" s="222"/>
      <c r="I58" s="10">
        <v>0</v>
      </c>
      <c r="J58" s="3">
        <v>0</v>
      </c>
      <c r="K58" s="7"/>
      <c r="L58" s="3">
        <v>0</v>
      </c>
      <c r="M58" s="3">
        <v>0</v>
      </c>
      <c r="N58" s="14"/>
      <c r="O58" s="28">
        <v>3000</v>
      </c>
      <c r="P58" s="29">
        <v>0</v>
      </c>
      <c r="Q58" s="7"/>
      <c r="R58" s="3">
        <v>0</v>
      </c>
      <c r="S58" s="3">
        <v>0</v>
      </c>
      <c r="T58" s="14"/>
      <c r="U58" s="60">
        <f t="shared" si="5"/>
        <v>0</v>
      </c>
    </row>
    <row r="59" spans="2:21">
      <c r="B59" s="220" t="s">
        <v>55</v>
      </c>
      <c r="C59" s="221"/>
      <c r="D59" s="221"/>
      <c r="E59" s="221"/>
      <c r="F59" s="222"/>
      <c r="G59" s="249">
        <v>20.3</v>
      </c>
      <c r="H59" s="222"/>
      <c r="I59" s="10">
        <v>0</v>
      </c>
      <c r="J59" s="3">
        <v>0</v>
      </c>
      <c r="K59" s="7"/>
      <c r="L59" s="3">
        <v>0</v>
      </c>
      <c r="M59" s="3">
        <v>0</v>
      </c>
      <c r="N59" s="14"/>
      <c r="O59" s="28">
        <v>0</v>
      </c>
      <c r="P59" s="29">
        <v>0</v>
      </c>
      <c r="Q59" s="7"/>
      <c r="R59" s="3">
        <v>0</v>
      </c>
      <c r="S59" s="3">
        <v>0</v>
      </c>
      <c r="T59" s="14"/>
      <c r="U59" s="60">
        <f t="shared" si="5"/>
        <v>0</v>
      </c>
    </row>
    <row r="60" spans="2:21">
      <c r="B60" s="220" t="s">
        <v>56</v>
      </c>
      <c r="C60" s="221"/>
      <c r="D60" s="221"/>
      <c r="E60" s="221"/>
      <c r="F60" s="222"/>
      <c r="G60" s="249">
        <v>3500</v>
      </c>
      <c r="H60" s="222"/>
      <c r="I60" s="10">
        <v>0</v>
      </c>
      <c r="J60" s="3">
        <v>0</v>
      </c>
      <c r="K60" s="7"/>
      <c r="L60" s="3">
        <v>0</v>
      </c>
      <c r="M60" s="3">
        <v>0</v>
      </c>
      <c r="N60" s="14"/>
      <c r="O60" s="28">
        <v>3500</v>
      </c>
      <c r="P60" s="29">
        <v>0</v>
      </c>
      <c r="Q60" s="7"/>
      <c r="R60" s="3">
        <v>0</v>
      </c>
      <c r="S60" s="3">
        <v>0</v>
      </c>
      <c r="T60" s="14"/>
      <c r="U60" s="60">
        <f t="shared" si="5"/>
        <v>0</v>
      </c>
    </row>
    <row r="61" spans="2:21" ht="15.75" thickBot="1">
      <c r="B61" s="242" t="s">
        <v>57</v>
      </c>
      <c r="C61" s="243"/>
      <c r="D61" s="243"/>
      <c r="E61" s="243"/>
      <c r="F61" s="244"/>
      <c r="G61" s="256">
        <v>90910</v>
      </c>
      <c r="H61" s="244"/>
      <c r="I61" s="11">
        <v>0</v>
      </c>
      <c r="J61" s="4">
        <v>0</v>
      </c>
      <c r="K61" s="8"/>
      <c r="L61" s="4">
        <v>0</v>
      </c>
      <c r="M61" s="4">
        <v>0</v>
      </c>
      <c r="N61" s="15"/>
      <c r="O61" s="30">
        <v>45910</v>
      </c>
      <c r="P61" s="31">
        <v>45000</v>
      </c>
      <c r="Q61" s="8"/>
      <c r="R61" s="4">
        <v>45910</v>
      </c>
      <c r="S61" s="4">
        <v>0</v>
      </c>
      <c r="T61" s="15"/>
      <c r="U61" s="60">
        <f t="shared" si="5"/>
        <v>0.50500494995050049</v>
      </c>
    </row>
    <row r="62" spans="2:21" s="35" customFormat="1" ht="15.75" thickBot="1">
      <c r="B62" s="51" t="s">
        <v>28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7"/>
      <c r="P62" s="167"/>
      <c r="Q62" s="58"/>
      <c r="R62" s="58"/>
      <c r="S62" s="58"/>
      <c r="T62" s="58"/>
      <c r="U62" s="64"/>
    </row>
    <row r="63" spans="2:21" ht="15.75" thickBot="1">
      <c r="B63" s="284" t="s">
        <v>58</v>
      </c>
      <c r="C63" s="251"/>
      <c r="D63" s="251"/>
      <c r="E63" s="251"/>
      <c r="F63" s="252"/>
      <c r="G63" s="258">
        <v>800</v>
      </c>
      <c r="H63" s="252"/>
      <c r="I63" s="12">
        <v>0</v>
      </c>
      <c r="J63" s="5">
        <v>0</v>
      </c>
      <c r="K63" s="42"/>
      <c r="L63" s="5">
        <v>0</v>
      </c>
      <c r="M63" s="5">
        <v>0</v>
      </c>
      <c r="N63" s="43"/>
      <c r="O63" s="32">
        <v>0</v>
      </c>
      <c r="P63" s="33">
        <v>0</v>
      </c>
      <c r="Q63" s="42"/>
      <c r="R63" s="5">
        <v>0</v>
      </c>
      <c r="S63" s="5">
        <v>0</v>
      </c>
      <c r="T63" s="43"/>
      <c r="U63" s="60">
        <f t="shared" si="5"/>
        <v>0</v>
      </c>
    </row>
    <row r="64" spans="2:21" s="35" customFormat="1" ht="15.75" thickBot="1">
      <c r="B64" s="51" t="s">
        <v>32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67"/>
      <c r="P64" s="167"/>
      <c r="Q64" s="58"/>
      <c r="R64" s="58"/>
      <c r="S64" s="58"/>
      <c r="T64" s="58"/>
      <c r="U64" s="64"/>
    </row>
    <row r="65" spans="2:21" ht="15.75" thickBot="1">
      <c r="B65" s="284" t="s">
        <v>59</v>
      </c>
      <c r="C65" s="251"/>
      <c r="D65" s="251"/>
      <c r="E65" s="251"/>
      <c r="F65" s="252"/>
      <c r="G65" s="258">
        <v>49700</v>
      </c>
      <c r="H65" s="252"/>
      <c r="I65" s="12">
        <v>0</v>
      </c>
      <c r="J65" s="5">
        <v>0</v>
      </c>
      <c r="K65" s="42"/>
      <c r="L65" s="5">
        <v>0</v>
      </c>
      <c r="M65" s="5">
        <v>0</v>
      </c>
      <c r="N65" s="43"/>
      <c r="O65" s="32">
        <v>0</v>
      </c>
      <c r="P65" s="33">
        <v>0</v>
      </c>
      <c r="Q65" s="42"/>
      <c r="R65" s="5">
        <v>0</v>
      </c>
      <c r="S65" s="5">
        <v>0</v>
      </c>
      <c r="T65" s="43"/>
      <c r="U65" s="65">
        <f t="shared" si="5"/>
        <v>0</v>
      </c>
    </row>
    <row r="66" spans="2:21" s="35" customFormat="1" ht="15.75" thickBot="1">
      <c r="B66" s="51" t="s">
        <v>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67"/>
      <c r="P66" s="167"/>
      <c r="Q66" s="58"/>
      <c r="R66" s="58"/>
      <c r="S66" s="58"/>
      <c r="T66" s="58"/>
      <c r="U66" s="64"/>
    </row>
    <row r="67" spans="2:21">
      <c r="B67" s="253" t="s">
        <v>60</v>
      </c>
      <c r="C67" s="218"/>
      <c r="D67" s="218"/>
      <c r="E67" s="218"/>
      <c r="F67" s="219"/>
      <c r="G67" s="254">
        <v>2000</v>
      </c>
      <c r="H67" s="219"/>
      <c r="I67" s="9">
        <v>0</v>
      </c>
      <c r="J67" s="2">
        <v>0</v>
      </c>
      <c r="K67" s="6"/>
      <c r="L67" s="2">
        <v>0</v>
      </c>
      <c r="M67" s="2">
        <v>0</v>
      </c>
      <c r="N67" s="13"/>
      <c r="O67" s="26">
        <v>1000</v>
      </c>
      <c r="P67" s="27">
        <v>0</v>
      </c>
      <c r="Q67" s="6"/>
      <c r="R67" s="2">
        <v>0</v>
      </c>
      <c r="S67" s="2">
        <v>0</v>
      </c>
      <c r="T67" s="13"/>
      <c r="U67" s="66">
        <f t="shared" si="5"/>
        <v>0</v>
      </c>
    </row>
    <row r="68" spans="2:21" ht="15.75" thickBot="1">
      <c r="B68" s="242" t="s">
        <v>61</v>
      </c>
      <c r="C68" s="243"/>
      <c r="D68" s="243"/>
      <c r="E68" s="243"/>
      <c r="F68" s="244"/>
      <c r="G68" s="256">
        <v>6875</v>
      </c>
      <c r="H68" s="244"/>
      <c r="I68" s="11">
        <v>0</v>
      </c>
      <c r="J68" s="4">
        <v>1250</v>
      </c>
      <c r="K68" s="8"/>
      <c r="L68" s="4">
        <v>0</v>
      </c>
      <c r="M68" s="4">
        <v>0</v>
      </c>
      <c r="N68" s="15"/>
      <c r="O68" s="30">
        <v>0</v>
      </c>
      <c r="P68" s="31">
        <v>3750</v>
      </c>
      <c r="Q68" s="8"/>
      <c r="R68" s="4">
        <v>0</v>
      </c>
      <c r="S68" s="4">
        <v>0</v>
      </c>
      <c r="T68" s="15"/>
      <c r="U68" s="65">
        <f t="shared" si="5"/>
        <v>0</v>
      </c>
    </row>
    <row r="69" spans="2:21" s="35" customFormat="1" ht="15.75" thickBot="1">
      <c r="B69" s="51" t="s">
        <v>40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67"/>
      <c r="P69" s="167"/>
      <c r="Q69" s="58"/>
      <c r="R69" s="58"/>
      <c r="S69" s="58"/>
      <c r="T69" s="58"/>
      <c r="U69" s="64"/>
    </row>
    <row r="70" spans="2:21">
      <c r="B70" s="253" t="s">
        <v>62</v>
      </c>
      <c r="C70" s="218"/>
      <c r="D70" s="218"/>
      <c r="E70" s="218"/>
      <c r="F70" s="219"/>
      <c r="G70" s="254">
        <v>2000</v>
      </c>
      <c r="H70" s="219"/>
      <c r="I70" s="9">
        <v>0</v>
      </c>
      <c r="J70" s="2">
        <v>0</v>
      </c>
      <c r="K70" s="6"/>
      <c r="L70" s="2">
        <v>0</v>
      </c>
      <c r="M70" s="2">
        <v>1000</v>
      </c>
      <c r="N70" s="13"/>
      <c r="O70" s="26">
        <v>0</v>
      </c>
      <c r="P70" s="27">
        <v>2000</v>
      </c>
      <c r="Q70" s="6"/>
      <c r="R70" s="2">
        <v>0</v>
      </c>
      <c r="S70" s="2">
        <v>1000</v>
      </c>
      <c r="T70" s="13"/>
      <c r="U70" s="66">
        <f t="shared" si="5"/>
        <v>0.5</v>
      </c>
    </row>
    <row r="71" spans="2:21">
      <c r="B71" s="220" t="s">
        <v>53</v>
      </c>
      <c r="C71" s="221"/>
      <c r="D71" s="221"/>
      <c r="E71" s="221"/>
      <c r="F71" s="222"/>
      <c r="G71" s="249">
        <v>2000</v>
      </c>
      <c r="H71" s="222"/>
      <c r="I71" s="10">
        <v>0</v>
      </c>
      <c r="J71" s="3">
        <v>0</v>
      </c>
      <c r="K71" s="7"/>
      <c r="L71" s="3">
        <v>0</v>
      </c>
      <c r="M71" s="3">
        <v>0</v>
      </c>
      <c r="N71" s="14"/>
      <c r="O71" s="28">
        <v>0</v>
      </c>
      <c r="P71" s="29">
        <v>0</v>
      </c>
      <c r="Q71" s="7"/>
      <c r="R71" s="3">
        <v>0</v>
      </c>
      <c r="S71" s="3">
        <v>0</v>
      </c>
      <c r="T71" s="14"/>
      <c r="U71" s="60">
        <f t="shared" si="5"/>
        <v>0</v>
      </c>
    </row>
    <row r="72" spans="2:21">
      <c r="B72" s="220" t="s">
        <v>63</v>
      </c>
      <c r="C72" s="221"/>
      <c r="D72" s="221"/>
      <c r="E72" s="221"/>
      <c r="F72" s="222"/>
      <c r="G72" s="249">
        <v>9000</v>
      </c>
      <c r="H72" s="222"/>
      <c r="I72" s="10">
        <v>0</v>
      </c>
      <c r="J72" s="3">
        <v>0</v>
      </c>
      <c r="K72" s="7"/>
      <c r="L72" s="3">
        <v>0</v>
      </c>
      <c r="M72" s="3">
        <v>0</v>
      </c>
      <c r="N72" s="14"/>
      <c r="O72" s="28">
        <v>0</v>
      </c>
      <c r="P72" s="29">
        <v>9000</v>
      </c>
      <c r="Q72" s="7"/>
      <c r="R72" s="3">
        <v>0</v>
      </c>
      <c r="S72" s="3">
        <v>0</v>
      </c>
      <c r="T72" s="14"/>
      <c r="U72" s="60">
        <f t="shared" si="5"/>
        <v>0</v>
      </c>
    </row>
    <row r="73" spans="2:21">
      <c r="B73" s="220" t="s">
        <v>64</v>
      </c>
      <c r="C73" s="221"/>
      <c r="D73" s="221"/>
      <c r="E73" s="221"/>
      <c r="F73" s="222"/>
      <c r="G73" s="249">
        <v>10500</v>
      </c>
      <c r="H73" s="222"/>
      <c r="I73" s="10">
        <v>0</v>
      </c>
      <c r="J73" s="3">
        <v>0</v>
      </c>
      <c r="K73" s="7"/>
      <c r="L73" s="3">
        <v>0</v>
      </c>
      <c r="M73" s="3">
        <v>0</v>
      </c>
      <c r="N73" s="14"/>
      <c r="O73" s="28">
        <v>0</v>
      </c>
      <c r="P73" s="29">
        <v>10500</v>
      </c>
      <c r="Q73" s="7"/>
      <c r="R73" s="3">
        <v>0</v>
      </c>
      <c r="S73" s="3">
        <v>0</v>
      </c>
      <c r="T73" s="14"/>
      <c r="U73" s="60">
        <f t="shared" si="5"/>
        <v>0</v>
      </c>
    </row>
    <row r="74" spans="2:21">
      <c r="B74" s="220" t="s">
        <v>65</v>
      </c>
      <c r="C74" s="221"/>
      <c r="D74" s="221"/>
      <c r="E74" s="221"/>
      <c r="F74" s="222"/>
      <c r="G74" s="249">
        <v>20592</v>
      </c>
      <c r="H74" s="222"/>
      <c r="I74" s="10">
        <v>0</v>
      </c>
      <c r="J74" s="3">
        <v>0</v>
      </c>
      <c r="K74" s="7"/>
      <c r="L74" s="3">
        <v>0</v>
      </c>
      <c r="M74" s="3">
        <v>0</v>
      </c>
      <c r="N74" s="14"/>
      <c r="O74" s="28">
        <v>20592</v>
      </c>
      <c r="P74" s="29">
        <v>0</v>
      </c>
      <c r="Q74" s="7"/>
      <c r="R74" s="3">
        <v>19380.13</v>
      </c>
      <c r="S74" s="3">
        <v>0</v>
      </c>
      <c r="T74" s="14"/>
      <c r="U74" s="60">
        <f t="shared" si="5"/>
        <v>0.94114850427350427</v>
      </c>
    </row>
    <row r="75" spans="2:21">
      <c r="B75" s="220" t="s">
        <v>66</v>
      </c>
      <c r="C75" s="221"/>
      <c r="D75" s="221"/>
      <c r="E75" s="221"/>
      <c r="F75" s="222"/>
      <c r="G75" s="249">
        <v>2400</v>
      </c>
      <c r="H75" s="222"/>
      <c r="I75" s="10">
        <v>0</v>
      </c>
      <c r="J75" s="3">
        <v>200</v>
      </c>
      <c r="K75" s="7"/>
      <c r="L75" s="3">
        <v>0</v>
      </c>
      <c r="M75" s="3">
        <v>26.1</v>
      </c>
      <c r="N75" s="14"/>
      <c r="O75" s="28">
        <v>0</v>
      </c>
      <c r="P75" s="29">
        <v>1400</v>
      </c>
      <c r="Q75" s="7"/>
      <c r="R75" s="3">
        <v>0</v>
      </c>
      <c r="S75" s="3">
        <v>533.6</v>
      </c>
      <c r="T75" s="14"/>
      <c r="U75" s="60">
        <f t="shared" si="5"/>
        <v>0.22233333333333336</v>
      </c>
    </row>
    <row r="76" spans="2:21" ht="15.75" thickBot="1">
      <c r="B76" s="242" t="s">
        <v>67</v>
      </c>
      <c r="C76" s="243"/>
      <c r="D76" s="243"/>
      <c r="E76" s="243"/>
      <c r="F76" s="244"/>
      <c r="G76" s="256">
        <v>1500</v>
      </c>
      <c r="H76" s="244"/>
      <c r="I76" s="11">
        <v>0</v>
      </c>
      <c r="J76" s="4">
        <v>0</v>
      </c>
      <c r="K76" s="8"/>
      <c r="L76" s="4">
        <v>0</v>
      </c>
      <c r="M76" s="4">
        <v>0</v>
      </c>
      <c r="N76" s="15"/>
      <c r="O76" s="30">
        <v>0</v>
      </c>
      <c r="P76" s="31">
        <v>1500</v>
      </c>
      <c r="Q76" s="8"/>
      <c r="R76" s="4">
        <v>0</v>
      </c>
      <c r="S76" s="4">
        <v>0</v>
      </c>
      <c r="T76" s="15"/>
      <c r="U76" s="65">
        <f t="shared" si="5"/>
        <v>0</v>
      </c>
    </row>
    <row r="77" spans="2:21" s="35" customFormat="1" ht="15.75" thickBot="1">
      <c r="B77" s="62" t="s">
        <v>68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7"/>
    </row>
    <row r="78" spans="2:21">
      <c r="B78" s="253" t="s">
        <v>84</v>
      </c>
      <c r="C78" s="218"/>
      <c r="D78" s="218"/>
      <c r="E78" s="218"/>
      <c r="F78" s="219"/>
      <c r="G78" s="254">
        <v>11500</v>
      </c>
      <c r="H78" s="219"/>
      <c r="I78" s="9">
        <v>0</v>
      </c>
      <c r="J78" s="2">
        <v>0</v>
      </c>
      <c r="K78" s="6"/>
      <c r="L78" s="2">
        <v>0</v>
      </c>
      <c r="M78" s="2">
        <v>0</v>
      </c>
      <c r="N78" s="13"/>
      <c r="O78" s="26">
        <v>0</v>
      </c>
      <c r="P78" s="27">
        <v>0</v>
      </c>
      <c r="Q78" s="6"/>
      <c r="R78" s="2">
        <v>0</v>
      </c>
      <c r="S78" s="2">
        <v>0</v>
      </c>
      <c r="T78" s="13"/>
      <c r="U78" s="66">
        <f t="shared" si="5"/>
        <v>0</v>
      </c>
    </row>
    <row r="79" spans="2:21">
      <c r="B79" s="220" t="s">
        <v>85</v>
      </c>
      <c r="C79" s="221"/>
      <c r="D79" s="221"/>
      <c r="E79" s="221"/>
      <c r="F79" s="222"/>
      <c r="G79" s="249">
        <v>20440</v>
      </c>
      <c r="H79" s="222"/>
      <c r="I79" s="10">
        <v>0</v>
      </c>
      <c r="J79" s="3">
        <v>0</v>
      </c>
      <c r="K79" s="7"/>
      <c r="L79" s="3">
        <v>0</v>
      </c>
      <c r="M79" s="3">
        <v>0</v>
      </c>
      <c r="N79" s="14"/>
      <c r="O79" s="28">
        <v>0</v>
      </c>
      <c r="P79" s="29">
        <v>0</v>
      </c>
      <c r="Q79" s="7"/>
      <c r="R79" s="3">
        <v>0</v>
      </c>
      <c r="S79" s="3">
        <v>0</v>
      </c>
      <c r="T79" s="14"/>
      <c r="U79" s="60">
        <f t="shared" si="5"/>
        <v>0</v>
      </c>
    </row>
    <row r="80" spans="2:21">
      <c r="B80" s="220" t="s">
        <v>69</v>
      </c>
      <c r="C80" s="221"/>
      <c r="D80" s="221"/>
      <c r="E80" s="221"/>
      <c r="F80" s="222"/>
      <c r="G80" s="249">
        <v>82984</v>
      </c>
      <c r="H80" s="222"/>
      <c r="I80" s="10">
        <v>0</v>
      </c>
      <c r="J80" s="3">
        <v>0</v>
      </c>
      <c r="K80" s="7"/>
      <c r="L80" s="3">
        <v>0</v>
      </c>
      <c r="M80" s="3">
        <v>0</v>
      </c>
      <c r="N80" s="14"/>
      <c r="O80" s="28">
        <v>40000</v>
      </c>
      <c r="P80" s="29">
        <v>42984</v>
      </c>
      <c r="Q80" s="7"/>
      <c r="R80" s="3">
        <v>36766</v>
      </c>
      <c r="S80" s="3">
        <v>0</v>
      </c>
      <c r="T80" s="14"/>
      <c r="U80" s="60">
        <f t="shared" si="5"/>
        <v>0.44304926250843535</v>
      </c>
    </row>
    <row r="81" spans="2:21">
      <c r="B81" s="220" t="s">
        <v>86</v>
      </c>
      <c r="C81" s="221"/>
      <c r="D81" s="221"/>
      <c r="E81" s="221"/>
      <c r="F81" s="222"/>
      <c r="G81" s="249">
        <v>14052</v>
      </c>
      <c r="H81" s="222"/>
      <c r="I81" s="10">
        <v>0</v>
      </c>
      <c r="J81" s="3">
        <v>0</v>
      </c>
      <c r="K81" s="7"/>
      <c r="L81" s="3">
        <v>0</v>
      </c>
      <c r="M81" s="3">
        <v>0</v>
      </c>
      <c r="N81" s="14"/>
      <c r="O81" s="28">
        <v>0</v>
      </c>
      <c r="P81" s="29">
        <v>0</v>
      </c>
      <c r="Q81" s="7"/>
      <c r="R81" s="3">
        <v>0</v>
      </c>
      <c r="S81" s="3">
        <v>0</v>
      </c>
      <c r="T81" s="14"/>
      <c r="U81" s="60">
        <f t="shared" si="5"/>
        <v>0</v>
      </c>
    </row>
    <row r="82" spans="2:21">
      <c r="B82" s="220" t="s">
        <v>87</v>
      </c>
      <c r="C82" s="221"/>
      <c r="D82" s="221"/>
      <c r="E82" s="221"/>
      <c r="F82" s="222"/>
      <c r="G82" s="249">
        <v>14820</v>
      </c>
      <c r="H82" s="222"/>
      <c r="I82" s="10">
        <v>0</v>
      </c>
      <c r="J82" s="3">
        <v>0</v>
      </c>
      <c r="K82" s="7"/>
      <c r="L82" s="3">
        <v>0</v>
      </c>
      <c r="M82" s="3">
        <v>0</v>
      </c>
      <c r="N82" s="14"/>
      <c r="O82" s="28">
        <v>14820</v>
      </c>
      <c r="P82" s="29">
        <v>0</v>
      </c>
      <c r="Q82" s="7"/>
      <c r="R82" s="3">
        <v>0</v>
      </c>
      <c r="S82" s="3">
        <v>0</v>
      </c>
      <c r="T82" s="14"/>
      <c r="U82" s="60">
        <f t="shared" si="5"/>
        <v>0</v>
      </c>
    </row>
    <row r="83" spans="2:21" ht="15.75" thickBot="1">
      <c r="B83" s="242" t="s">
        <v>70</v>
      </c>
      <c r="C83" s="243"/>
      <c r="D83" s="243"/>
      <c r="E83" s="243"/>
      <c r="F83" s="244"/>
      <c r="G83" s="256">
        <v>13000</v>
      </c>
      <c r="H83" s="244"/>
      <c r="I83" s="11">
        <v>0</v>
      </c>
      <c r="J83" s="4">
        <v>0</v>
      </c>
      <c r="K83" s="8"/>
      <c r="L83" s="4">
        <v>0</v>
      </c>
      <c r="M83" s="4">
        <v>0</v>
      </c>
      <c r="N83" s="15"/>
      <c r="O83" s="30">
        <v>0</v>
      </c>
      <c r="P83" s="31">
        <v>0</v>
      </c>
      <c r="Q83" s="8"/>
      <c r="R83" s="4">
        <v>0</v>
      </c>
      <c r="S83" s="4">
        <v>0</v>
      </c>
      <c r="T83" s="15"/>
      <c r="U83" s="65">
        <f t="shared" si="5"/>
        <v>0</v>
      </c>
    </row>
    <row r="84" spans="2:21" s="35" customFormat="1" ht="15.75" thickBot="1">
      <c r="B84" s="257" t="s">
        <v>43</v>
      </c>
      <c r="C84" s="251"/>
      <c r="D84" s="251"/>
      <c r="E84" s="251"/>
      <c r="F84" s="252"/>
      <c r="G84" s="258">
        <f>SUM(G55:H83)</f>
        <v>640524.30000000005</v>
      </c>
      <c r="H84" s="252"/>
      <c r="I84" s="12">
        <f>SUM(I55:I83)</f>
        <v>20440</v>
      </c>
      <c r="J84" s="12">
        <f>SUM(J55:J83)</f>
        <v>1450</v>
      </c>
      <c r="K84" s="12">
        <f>SUM(K55:K83)</f>
        <v>0</v>
      </c>
      <c r="L84" s="12">
        <f>SUM(L55:L83)</f>
        <v>14763.39</v>
      </c>
      <c r="M84" s="12">
        <f>SUM(M55:M83)</f>
        <v>1026.0999999999999</v>
      </c>
      <c r="N84" s="42"/>
      <c r="O84" s="12">
        <f t="shared" ref="O84:T84" si="6">SUM(O55:O83)</f>
        <v>271902</v>
      </c>
      <c r="P84" s="12">
        <f t="shared" si="6"/>
        <v>122345</v>
      </c>
      <c r="Q84" s="12">
        <f t="shared" si="6"/>
        <v>0</v>
      </c>
      <c r="R84" s="12">
        <f t="shared" si="6"/>
        <v>236268.02000000002</v>
      </c>
      <c r="S84" s="12">
        <f t="shared" si="6"/>
        <v>1533.6</v>
      </c>
      <c r="T84" s="12">
        <f t="shared" si="6"/>
        <v>0</v>
      </c>
      <c r="U84" s="65">
        <f t="shared" si="5"/>
        <v>0.37126088736992491</v>
      </c>
    </row>
    <row r="85" spans="2:21" ht="15.75" thickBo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.75" thickBot="1">
      <c r="B86" s="230" t="s">
        <v>71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2:21" ht="15.75" thickBot="1">
      <c r="B87" s="231"/>
      <c r="C87" s="231"/>
      <c r="D87" s="230" t="s">
        <v>16</v>
      </c>
      <c r="E87" s="231"/>
      <c r="F87" s="231"/>
      <c r="G87" s="231"/>
      <c r="H87" s="231"/>
      <c r="I87" s="231"/>
      <c r="J87" s="230" t="s">
        <v>72</v>
      </c>
      <c r="K87" s="231"/>
      <c r="L87" s="231"/>
      <c r="M87" s="231"/>
      <c r="N87" s="231"/>
      <c r="O87" s="231"/>
      <c r="P87" s="230" t="s">
        <v>18</v>
      </c>
      <c r="Q87" s="231"/>
      <c r="R87" s="231"/>
      <c r="S87" s="231"/>
      <c r="T87" s="231"/>
      <c r="U87" s="231"/>
    </row>
    <row r="88" spans="2:21" ht="15.75" thickBot="1">
      <c r="B88" s="231"/>
      <c r="C88" s="231"/>
      <c r="D88" s="230" t="s">
        <v>47</v>
      </c>
      <c r="E88" s="231"/>
      <c r="F88" s="230" t="s">
        <v>48</v>
      </c>
      <c r="G88" s="231"/>
      <c r="H88" s="230" t="s">
        <v>49</v>
      </c>
      <c r="I88" s="231"/>
      <c r="J88" s="230" t="s">
        <v>47</v>
      </c>
      <c r="K88" s="231"/>
      <c r="L88" s="230" t="s">
        <v>48</v>
      </c>
      <c r="M88" s="231"/>
      <c r="N88" s="230" t="s">
        <v>49</v>
      </c>
      <c r="O88" s="231"/>
      <c r="P88" s="230" t="s">
        <v>47</v>
      </c>
      <c r="Q88" s="231"/>
      <c r="R88" s="230" t="s">
        <v>48</v>
      </c>
      <c r="S88" s="231"/>
      <c r="T88" s="230" t="s">
        <v>49</v>
      </c>
      <c r="U88" s="231"/>
    </row>
    <row r="89" spans="2:21" ht="15.75" thickBot="1">
      <c r="B89" s="260" t="s">
        <v>73</v>
      </c>
      <c r="C89" s="231"/>
      <c r="D89" s="259">
        <v>400240</v>
      </c>
      <c r="E89" s="231"/>
      <c r="F89" s="259">
        <v>83488.3</v>
      </c>
      <c r="G89" s="231"/>
      <c r="H89" s="259"/>
      <c r="I89" s="231"/>
      <c r="J89" s="259">
        <v>14763.39</v>
      </c>
      <c r="K89" s="231"/>
      <c r="L89" s="259">
        <v>1026.0999999999999</v>
      </c>
      <c r="M89" s="231"/>
      <c r="N89" s="259"/>
      <c r="O89" s="231"/>
      <c r="P89" s="259">
        <v>199502.02</v>
      </c>
      <c r="Q89" s="231"/>
      <c r="R89" s="259">
        <v>1533.6</v>
      </c>
      <c r="S89" s="231"/>
      <c r="T89" s="259"/>
      <c r="U89" s="231"/>
    </row>
    <row r="90" spans="2:21" ht="15.75" thickBot="1">
      <c r="B90" s="260" t="s">
        <v>74</v>
      </c>
      <c r="C90" s="231"/>
      <c r="D90" s="259">
        <v>99760</v>
      </c>
      <c r="E90" s="231"/>
      <c r="F90" s="259">
        <v>57036</v>
      </c>
      <c r="G90" s="231"/>
      <c r="H90" s="259"/>
      <c r="I90" s="231"/>
      <c r="J90" s="259">
        <v>0</v>
      </c>
      <c r="K90" s="231"/>
      <c r="L90" s="259">
        <v>0</v>
      </c>
      <c r="M90" s="231"/>
      <c r="N90" s="259"/>
      <c r="O90" s="231"/>
      <c r="P90" s="259">
        <v>36766</v>
      </c>
      <c r="Q90" s="231"/>
      <c r="R90" s="259">
        <v>0</v>
      </c>
      <c r="S90" s="231"/>
      <c r="T90" s="259"/>
      <c r="U90" s="231"/>
    </row>
    <row r="91" spans="2:21" ht="15.75" thickBot="1">
      <c r="B91" s="260" t="s">
        <v>43</v>
      </c>
      <c r="C91" s="231"/>
      <c r="D91" s="259">
        <f>SUM(D89,D90)</f>
        <v>500000</v>
      </c>
      <c r="E91" s="231"/>
      <c r="F91" s="259">
        <f>SUM(F89,F90)</f>
        <v>140524.29999999999</v>
      </c>
      <c r="G91" s="231"/>
      <c r="H91" s="259"/>
      <c r="I91" s="231"/>
      <c r="J91" s="259">
        <f>SUM(J89,J90)</f>
        <v>14763.39</v>
      </c>
      <c r="K91" s="231"/>
      <c r="L91" s="259">
        <f>SUM(L89,L90)</f>
        <v>1026.0999999999999</v>
      </c>
      <c r="M91" s="231"/>
      <c r="N91" s="259"/>
      <c r="O91" s="231"/>
      <c r="P91" s="259">
        <f>SUM(P89,P90)</f>
        <v>236268.02</v>
      </c>
      <c r="Q91" s="231"/>
      <c r="R91" s="259">
        <f>SUM(R89,R90)</f>
        <v>1533.6</v>
      </c>
      <c r="S91" s="231"/>
      <c r="T91" s="259"/>
      <c r="U91" s="231"/>
    </row>
    <row r="94" spans="2:21" ht="15.75" thickBo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2:21" ht="15.75" thickBot="1">
      <c r="B95" s="257" t="s">
        <v>75</v>
      </c>
      <c r="C95" s="251"/>
      <c r="D95" s="251"/>
      <c r="E95" s="252"/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>
      <c r="B96" s="262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2:21"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24"/>
    </row>
    <row r="98" spans="2:21" ht="15.75" thickBot="1">
      <c r="B98" s="26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6"/>
    </row>
    <row r="99" spans="2:2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2:2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>
      <c r="B101" s="276" t="s">
        <v>76</v>
      </c>
      <c r="C101" s="276"/>
      <c r="D101" s="276"/>
      <c r="E101" s="276"/>
      <c r="F101" s="276"/>
      <c r="G101" s="276"/>
      <c r="H101" s="23"/>
      <c r="I101" s="23"/>
      <c r="J101" s="271" t="s">
        <v>77</v>
      </c>
      <c r="K101" s="271"/>
      <c r="L101" s="271"/>
      <c r="M101" s="271"/>
      <c r="N101" s="271"/>
      <c r="O101" s="271"/>
      <c r="P101" s="23"/>
      <c r="Q101" s="23"/>
      <c r="R101" s="272" t="s">
        <v>78</v>
      </c>
      <c r="S101" s="272"/>
      <c r="T101" s="272"/>
      <c r="U101" s="272"/>
    </row>
    <row r="102" spans="2:21">
      <c r="B102" s="35"/>
      <c r="C102" s="35"/>
      <c r="D102" s="35"/>
      <c r="E102" s="35"/>
      <c r="F102" s="35"/>
      <c r="G102" s="35"/>
      <c r="H102" s="17"/>
      <c r="I102" s="17"/>
      <c r="J102" s="277"/>
      <c r="K102" s="277"/>
      <c r="L102" s="277"/>
      <c r="M102" s="277"/>
      <c r="N102" s="277"/>
      <c r="O102" s="277"/>
      <c r="P102" s="17"/>
      <c r="Q102" s="17"/>
      <c r="R102" s="266" t="s">
        <v>88</v>
      </c>
      <c r="S102" s="266"/>
      <c r="T102" s="266"/>
      <c r="U102" s="266"/>
    </row>
    <row r="103" spans="2:21">
      <c r="B103" s="279"/>
      <c r="C103" s="279"/>
      <c r="D103" s="279"/>
      <c r="E103" s="279"/>
      <c r="F103" s="279"/>
      <c r="G103" s="279"/>
      <c r="H103" s="45"/>
      <c r="I103" s="45"/>
      <c r="J103" s="277"/>
      <c r="K103" s="277"/>
      <c r="L103" s="277"/>
      <c r="M103" s="277"/>
      <c r="N103" s="277"/>
      <c r="O103" s="277"/>
      <c r="P103" s="45"/>
      <c r="Q103" s="45"/>
      <c r="R103" s="266"/>
      <c r="S103" s="266"/>
      <c r="T103" s="266"/>
      <c r="U103" s="266"/>
    </row>
    <row r="104" spans="2:21">
      <c r="B104" s="279"/>
      <c r="C104" s="279"/>
      <c r="D104" s="279"/>
      <c r="E104" s="279"/>
      <c r="F104" s="279"/>
      <c r="G104" s="279"/>
      <c r="H104" s="45"/>
      <c r="I104" s="45"/>
      <c r="J104" s="277"/>
      <c r="K104" s="277"/>
      <c r="L104" s="277"/>
      <c r="M104" s="277"/>
      <c r="N104" s="277"/>
      <c r="O104" s="277"/>
      <c r="P104" s="45"/>
      <c r="Q104" s="45"/>
      <c r="R104" s="266"/>
      <c r="S104" s="266"/>
      <c r="T104" s="266"/>
      <c r="U104" s="266"/>
    </row>
    <row r="105" spans="2:21">
      <c r="B105" s="279"/>
      <c r="C105" s="279"/>
      <c r="D105" s="279"/>
      <c r="E105" s="279"/>
      <c r="F105" s="279"/>
      <c r="G105" s="279"/>
      <c r="H105" s="45"/>
      <c r="I105" s="45"/>
      <c r="J105" s="277"/>
      <c r="K105" s="277"/>
      <c r="L105" s="277"/>
      <c r="M105" s="277"/>
      <c r="N105" s="277"/>
      <c r="O105" s="277"/>
      <c r="P105" s="45"/>
      <c r="Q105" s="45"/>
      <c r="R105" s="266"/>
      <c r="S105" s="266"/>
      <c r="T105" s="266"/>
      <c r="U105" s="266"/>
    </row>
    <row r="106" spans="2:21" ht="15.75" thickBot="1">
      <c r="B106" s="280"/>
      <c r="C106" s="280"/>
      <c r="D106" s="280"/>
      <c r="E106" s="280"/>
      <c r="F106" s="280"/>
      <c r="G106" s="280"/>
      <c r="H106" s="35"/>
      <c r="I106" s="35"/>
      <c r="J106" s="278"/>
      <c r="K106" s="278"/>
      <c r="L106" s="278"/>
      <c r="M106" s="278"/>
      <c r="N106" s="278"/>
      <c r="O106" s="278"/>
      <c r="P106" s="35"/>
      <c r="Q106" s="35"/>
      <c r="R106" s="247"/>
      <c r="S106" s="247"/>
      <c r="T106" s="247"/>
      <c r="U106" s="247"/>
    </row>
    <row r="107" spans="2:21">
      <c r="B107" s="266" t="s">
        <v>89</v>
      </c>
      <c r="C107" s="266"/>
      <c r="D107" s="266"/>
      <c r="E107" s="266"/>
      <c r="F107" s="266"/>
      <c r="G107" s="266"/>
      <c r="H107" s="35"/>
      <c r="I107" s="35"/>
      <c r="J107" s="225" t="s">
        <v>90</v>
      </c>
      <c r="K107" s="225"/>
      <c r="L107" s="225"/>
      <c r="M107" s="225"/>
      <c r="N107" s="225"/>
      <c r="O107" s="225"/>
      <c r="P107" s="35"/>
      <c r="Q107" s="35"/>
      <c r="R107" s="261" t="s">
        <v>91</v>
      </c>
      <c r="S107" s="261"/>
      <c r="T107" s="261"/>
      <c r="U107" s="261"/>
    </row>
    <row r="108" spans="2:21">
      <c r="B108" s="225" t="s">
        <v>52</v>
      </c>
      <c r="C108" s="225"/>
      <c r="D108" s="225"/>
      <c r="E108" s="225"/>
      <c r="F108" s="225"/>
      <c r="G108" s="225"/>
      <c r="H108" s="35"/>
      <c r="I108" s="35"/>
      <c r="J108" s="274" t="s">
        <v>92</v>
      </c>
      <c r="K108" s="274"/>
      <c r="L108" s="274"/>
      <c r="M108" s="274"/>
      <c r="N108" s="274"/>
      <c r="O108" s="274"/>
      <c r="P108" s="18"/>
      <c r="Q108" s="18"/>
      <c r="R108" s="274" t="s">
        <v>93</v>
      </c>
      <c r="S108" s="274"/>
      <c r="T108" s="274"/>
      <c r="U108" s="274"/>
    </row>
    <row r="109" spans="2:2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2:21">
      <c r="B110" s="35"/>
      <c r="C110" s="35"/>
      <c r="D110" s="35"/>
      <c r="E110" s="35"/>
      <c r="F110" s="35"/>
      <c r="G110" s="35"/>
      <c r="H110" s="35"/>
      <c r="I110" s="35"/>
      <c r="J110" s="275" t="s">
        <v>94</v>
      </c>
      <c r="K110" s="275"/>
      <c r="L110" s="275"/>
      <c r="M110" s="275"/>
      <c r="N110" s="275"/>
      <c r="O110" s="275"/>
      <c r="P110" s="35"/>
      <c r="Q110" s="35"/>
      <c r="R110" s="35"/>
      <c r="S110" s="35"/>
      <c r="T110" s="35"/>
      <c r="U110" s="35"/>
    </row>
    <row r="111" spans="2:21">
      <c r="B111" s="200" t="s">
        <v>122</v>
      </c>
      <c r="C111" s="200"/>
      <c r="D111" s="200"/>
      <c r="E111" s="200"/>
      <c r="F111" s="200"/>
      <c r="G111" s="200"/>
      <c r="H111" s="35"/>
      <c r="I111" s="35"/>
      <c r="J111" s="200" t="s">
        <v>95</v>
      </c>
      <c r="K111" s="200"/>
      <c r="L111" s="200"/>
      <c r="M111" s="200"/>
      <c r="N111" s="200"/>
      <c r="O111" s="200"/>
      <c r="P111" s="35"/>
      <c r="Q111" s="35"/>
      <c r="R111" s="200" t="s">
        <v>96</v>
      </c>
      <c r="S111" s="200"/>
      <c r="T111" s="200"/>
      <c r="U111" s="200"/>
    </row>
    <row r="112" spans="2:21">
      <c r="B112" s="225"/>
      <c r="C112" s="225"/>
      <c r="D112" s="225"/>
      <c r="E112" s="225"/>
      <c r="F112" s="225"/>
      <c r="G112" s="225"/>
      <c r="H112" s="35"/>
      <c r="I112" s="35"/>
      <c r="J112" s="200"/>
      <c r="K112" s="200"/>
      <c r="L112" s="200"/>
      <c r="M112" s="200"/>
      <c r="N112" s="200"/>
      <c r="O112" s="200"/>
      <c r="P112" s="35"/>
      <c r="Q112" s="3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35"/>
      <c r="I113" s="35"/>
      <c r="J113" s="200"/>
      <c r="K113" s="200"/>
      <c r="L113" s="200"/>
      <c r="M113" s="200"/>
      <c r="N113" s="200"/>
      <c r="O113" s="200"/>
      <c r="P113" s="35"/>
      <c r="Q113" s="3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35"/>
      <c r="I114" s="35"/>
      <c r="J114" s="200"/>
      <c r="K114" s="200"/>
      <c r="L114" s="200"/>
      <c r="M114" s="200"/>
      <c r="N114" s="200"/>
      <c r="O114" s="200"/>
      <c r="P114" s="35"/>
      <c r="Q114" s="35"/>
      <c r="R114" s="225"/>
      <c r="S114" s="225"/>
      <c r="T114" s="225"/>
      <c r="U114" s="225"/>
    </row>
    <row r="115" spans="2:21" ht="15.75" thickBot="1">
      <c r="B115" s="247"/>
      <c r="C115" s="247"/>
      <c r="D115" s="247"/>
      <c r="E115" s="247"/>
      <c r="F115" s="247"/>
      <c r="G115" s="247"/>
      <c r="H115" s="19"/>
      <c r="I115" s="19"/>
      <c r="J115" s="273"/>
      <c r="K115" s="273"/>
      <c r="L115" s="273"/>
      <c r="M115" s="273"/>
      <c r="N115" s="273"/>
      <c r="O115" s="273"/>
      <c r="P115" s="19"/>
      <c r="Q115" s="19"/>
      <c r="R115" s="247"/>
      <c r="S115" s="247"/>
      <c r="T115" s="247"/>
      <c r="U115" s="247"/>
    </row>
    <row r="116" spans="2:21">
      <c r="B116" s="263" t="s">
        <v>97</v>
      </c>
      <c r="C116" s="263"/>
      <c r="D116" s="263"/>
      <c r="E116" s="263"/>
      <c r="F116" s="263"/>
      <c r="G116" s="263"/>
      <c r="H116" s="20"/>
      <c r="I116" s="20"/>
      <c r="J116" s="263" t="s">
        <v>98</v>
      </c>
      <c r="K116" s="263"/>
      <c r="L116" s="263"/>
      <c r="M116" s="263"/>
      <c r="N116" s="263"/>
      <c r="O116" s="263"/>
      <c r="P116" s="19"/>
      <c r="Q116" s="19"/>
      <c r="R116" s="263" t="s">
        <v>99</v>
      </c>
      <c r="S116" s="263"/>
      <c r="T116" s="263"/>
      <c r="U116" s="263"/>
    </row>
    <row r="117" spans="2:21">
      <c r="B117" s="269" t="s">
        <v>100</v>
      </c>
      <c r="C117" s="269"/>
      <c r="D117" s="269"/>
      <c r="E117" s="269"/>
      <c r="F117" s="269"/>
      <c r="G117" s="269"/>
      <c r="H117" s="35"/>
      <c r="I117" s="35"/>
      <c r="J117" s="270" t="s">
        <v>101</v>
      </c>
      <c r="K117" s="270"/>
      <c r="L117" s="270"/>
      <c r="M117" s="270"/>
      <c r="N117" s="270"/>
      <c r="O117" s="270"/>
      <c r="P117" s="35"/>
      <c r="Q117" s="35"/>
      <c r="R117" s="270" t="s">
        <v>102</v>
      </c>
      <c r="S117" s="270"/>
      <c r="T117" s="270"/>
      <c r="U117" s="270"/>
    </row>
    <row r="118" spans="2:21">
      <c r="B118" s="269"/>
      <c r="C118" s="269"/>
      <c r="D118" s="269"/>
      <c r="E118" s="269"/>
      <c r="F118" s="269"/>
      <c r="G118" s="269"/>
      <c r="H118" s="35"/>
      <c r="I118" s="35"/>
      <c r="J118" s="270"/>
      <c r="K118" s="270"/>
      <c r="L118" s="270"/>
      <c r="M118" s="270"/>
      <c r="N118" s="270"/>
      <c r="O118" s="270"/>
      <c r="P118" s="35"/>
      <c r="Q118" s="35"/>
      <c r="R118" s="270"/>
      <c r="S118" s="270"/>
      <c r="T118" s="270"/>
      <c r="U118" s="270"/>
    </row>
    <row r="119" spans="2:2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</sheetData>
  <mergeCells count="304">
    <mergeCell ref="A4:T4"/>
    <mergeCell ref="B117:G118"/>
    <mergeCell ref="J117:O118"/>
    <mergeCell ref="R117:U118"/>
    <mergeCell ref="B112:G115"/>
    <mergeCell ref="J112:O115"/>
    <mergeCell ref="R112:U115"/>
    <mergeCell ref="B116:G116"/>
    <mergeCell ref="J116:O116"/>
    <mergeCell ref="R116:U116"/>
    <mergeCell ref="B108:G108"/>
    <mergeCell ref="J108:O108"/>
    <mergeCell ref="R108:U108"/>
    <mergeCell ref="J110:O110"/>
    <mergeCell ref="J111:O111"/>
    <mergeCell ref="R111:U111"/>
    <mergeCell ref="J102:O106"/>
    <mergeCell ref="R102:U106"/>
    <mergeCell ref="B103:G106"/>
    <mergeCell ref="B107:G107"/>
    <mergeCell ref="J107:O107"/>
    <mergeCell ref="R107:U107"/>
    <mergeCell ref="B111:G111"/>
    <mergeCell ref="R91:S91"/>
    <mergeCell ref="T91:U91"/>
    <mergeCell ref="B95:E95"/>
    <mergeCell ref="B96:U98"/>
    <mergeCell ref="B101:G101"/>
    <mergeCell ref="J101:O101"/>
    <mergeCell ref="R101:U101"/>
    <mergeCell ref="R90:S90"/>
    <mergeCell ref="T90:U90"/>
    <mergeCell ref="B91:C91"/>
    <mergeCell ref="D91:E91"/>
    <mergeCell ref="F91:G91"/>
    <mergeCell ref="H91:I91"/>
    <mergeCell ref="J91:K91"/>
    <mergeCell ref="L91:M91"/>
    <mergeCell ref="N91:O91"/>
    <mergeCell ref="P91:Q91"/>
    <mergeCell ref="R89:S89"/>
    <mergeCell ref="T89:U89"/>
    <mergeCell ref="B90:C90"/>
    <mergeCell ref="D90:E90"/>
    <mergeCell ref="F90:G90"/>
    <mergeCell ref="H90:I90"/>
    <mergeCell ref="J90:K90"/>
    <mergeCell ref="L90:M90"/>
    <mergeCell ref="N90:O90"/>
    <mergeCell ref="P90:Q90"/>
    <mergeCell ref="B89:C89"/>
    <mergeCell ref="D89:E89"/>
    <mergeCell ref="F89:G89"/>
    <mergeCell ref="H89:I89"/>
    <mergeCell ref="J89:K89"/>
    <mergeCell ref="L89:M89"/>
    <mergeCell ref="N89:O89"/>
    <mergeCell ref="P89:Q89"/>
    <mergeCell ref="F88:G88"/>
    <mergeCell ref="H88:I88"/>
    <mergeCell ref="J88:K88"/>
    <mergeCell ref="L88:M88"/>
    <mergeCell ref="N88:O88"/>
    <mergeCell ref="P88:Q88"/>
    <mergeCell ref="B83:F83"/>
    <mergeCell ref="G83:H83"/>
    <mergeCell ref="B84:F84"/>
    <mergeCell ref="G84:H84"/>
    <mergeCell ref="B86:U86"/>
    <mergeCell ref="B87:C88"/>
    <mergeCell ref="D87:I87"/>
    <mergeCell ref="J87:O87"/>
    <mergeCell ref="P87:U87"/>
    <mergeCell ref="D88:E88"/>
    <mergeCell ref="R88:S88"/>
    <mergeCell ref="T88:U88"/>
    <mergeCell ref="B80:F80"/>
    <mergeCell ref="G80:H80"/>
    <mergeCell ref="B81:F81"/>
    <mergeCell ref="G81:H81"/>
    <mergeCell ref="B82:F82"/>
    <mergeCell ref="G82:H82"/>
    <mergeCell ref="B76:F76"/>
    <mergeCell ref="G76:H76"/>
    <mergeCell ref="B78:F78"/>
    <mergeCell ref="G78:H78"/>
    <mergeCell ref="B79:F79"/>
    <mergeCell ref="G79:H79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67:F67"/>
    <mergeCell ref="G67:H67"/>
    <mergeCell ref="B68:F68"/>
    <mergeCell ref="G68:H68"/>
    <mergeCell ref="B63:F63"/>
    <mergeCell ref="G63:H63"/>
    <mergeCell ref="B65:F65"/>
    <mergeCell ref="G65:H65"/>
    <mergeCell ref="B59:F59"/>
    <mergeCell ref="G59:H59"/>
    <mergeCell ref="B60:F60"/>
    <mergeCell ref="G60:H60"/>
    <mergeCell ref="B61:F61"/>
    <mergeCell ref="G61:H61"/>
    <mergeCell ref="B56:F56"/>
    <mergeCell ref="G56:H56"/>
    <mergeCell ref="B57:F57"/>
    <mergeCell ref="G57:H57"/>
    <mergeCell ref="B58:F58"/>
    <mergeCell ref="G58:H58"/>
    <mergeCell ref="O51:Q51"/>
    <mergeCell ref="R51:T51"/>
    <mergeCell ref="U51:U52"/>
    <mergeCell ref="B53:U53"/>
    <mergeCell ref="B55:F55"/>
    <mergeCell ref="G55:H55"/>
    <mergeCell ref="B47:F47"/>
    <mergeCell ref="G47:N47"/>
    <mergeCell ref="O47:U47"/>
    <mergeCell ref="B49:F52"/>
    <mergeCell ref="G49:U49"/>
    <mergeCell ref="G50:H52"/>
    <mergeCell ref="I50:N50"/>
    <mergeCell ref="O50:U50"/>
    <mergeCell ref="I51:K51"/>
    <mergeCell ref="L51:N51"/>
    <mergeCell ref="B45:D45"/>
    <mergeCell ref="B46:D46"/>
    <mergeCell ref="E46:F46"/>
    <mergeCell ref="G46:H46"/>
    <mergeCell ref="I46:K46"/>
    <mergeCell ref="L46:N46"/>
    <mergeCell ref="O46:Q46"/>
    <mergeCell ref="R46:T46"/>
    <mergeCell ref="B44:D44"/>
    <mergeCell ref="E44:F44"/>
    <mergeCell ref="G44:H44"/>
    <mergeCell ref="I44:K44"/>
    <mergeCell ref="L44:N44"/>
    <mergeCell ref="O44:Q44"/>
    <mergeCell ref="B42:D42"/>
    <mergeCell ref="B43:D43"/>
    <mergeCell ref="E43:F43"/>
    <mergeCell ref="G43:H43"/>
    <mergeCell ref="I43:K43"/>
    <mergeCell ref="L43:N43"/>
    <mergeCell ref="O43:Q43"/>
    <mergeCell ref="R43:T43"/>
    <mergeCell ref="R44:T44"/>
    <mergeCell ref="R38:T38"/>
    <mergeCell ref="B38:D38"/>
    <mergeCell ref="E38:F38"/>
    <mergeCell ref="G38:H38"/>
    <mergeCell ref="I38:K38"/>
    <mergeCell ref="L38:N38"/>
    <mergeCell ref="O38:Q38"/>
    <mergeCell ref="B40:D40"/>
    <mergeCell ref="B41:D41"/>
    <mergeCell ref="E41:F41"/>
    <mergeCell ref="G41:H41"/>
    <mergeCell ref="I41:K41"/>
    <mergeCell ref="L41:N41"/>
    <mergeCell ref="O41:Q41"/>
    <mergeCell ref="R41:T41"/>
    <mergeCell ref="B39:D39"/>
    <mergeCell ref="E39:F39"/>
    <mergeCell ref="G39:H39"/>
    <mergeCell ref="I39:K39"/>
    <mergeCell ref="L39:N39"/>
    <mergeCell ref="O39:Q39"/>
    <mergeCell ref="R39:T39"/>
    <mergeCell ref="B36:D36"/>
    <mergeCell ref="B37:D37"/>
    <mergeCell ref="E37:F37"/>
    <mergeCell ref="G37:H37"/>
    <mergeCell ref="I37:K37"/>
    <mergeCell ref="L37:N37"/>
    <mergeCell ref="O37:Q37"/>
    <mergeCell ref="R37:T37"/>
    <mergeCell ref="B34:D34"/>
    <mergeCell ref="E34:F34"/>
    <mergeCell ref="G34:H34"/>
    <mergeCell ref="I34:K34"/>
    <mergeCell ref="L34:N34"/>
    <mergeCell ref="O34:Q34"/>
    <mergeCell ref="B35:D35"/>
    <mergeCell ref="E35:F35"/>
    <mergeCell ref="G35:H35"/>
    <mergeCell ref="I35:K35"/>
    <mergeCell ref="L35:N35"/>
    <mergeCell ref="O35:Q35"/>
    <mergeCell ref="R35:T35"/>
    <mergeCell ref="B32:D32"/>
    <mergeCell ref="B33:D33"/>
    <mergeCell ref="E33:F33"/>
    <mergeCell ref="G33:H33"/>
    <mergeCell ref="I33:K33"/>
    <mergeCell ref="L33:N33"/>
    <mergeCell ref="O33:Q33"/>
    <mergeCell ref="R33:T33"/>
    <mergeCell ref="R34:T34"/>
    <mergeCell ref="B30:D30"/>
    <mergeCell ref="B31:D31"/>
    <mergeCell ref="E31:F31"/>
    <mergeCell ref="G31:H31"/>
    <mergeCell ref="I31:K31"/>
    <mergeCell ref="L31:N31"/>
    <mergeCell ref="R28:T28"/>
    <mergeCell ref="B29:D29"/>
    <mergeCell ref="E29:F29"/>
    <mergeCell ref="G29:H29"/>
    <mergeCell ref="I29:K29"/>
    <mergeCell ref="L29:N29"/>
    <mergeCell ref="O29:Q29"/>
    <mergeCell ref="R29:T29"/>
    <mergeCell ref="B28:D28"/>
    <mergeCell ref="E28:F28"/>
    <mergeCell ref="G28:H28"/>
    <mergeCell ref="I28:K28"/>
    <mergeCell ref="L28:N28"/>
    <mergeCell ref="O28:Q28"/>
    <mergeCell ref="O31:Q31"/>
    <mergeCell ref="R31:T31"/>
    <mergeCell ref="R25:T25"/>
    <mergeCell ref="B25:D25"/>
    <mergeCell ref="E25:F25"/>
    <mergeCell ref="G25:H25"/>
    <mergeCell ref="I25:K25"/>
    <mergeCell ref="L25:N25"/>
    <mergeCell ref="O25:Q25"/>
    <mergeCell ref="B26:D26"/>
    <mergeCell ref="B27:D27"/>
    <mergeCell ref="E27:F27"/>
    <mergeCell ref="G27:H27"/>
    <mergeCell ref="I27:K27"/>
    <mergeCell ref="L27:N27"/>
    <mergeCell ref="O27:Q27"/>
    <mergeCell ref="R27:T27"/>
    <mergeCell ref="B24:D24"/>
    <mergeCell ref="E24:F24"/>
    <mergeCell ref="G24:H24"/>
    <mergeCell ref="I24:K24"/>
    <mergeCell ref="L24:N24"/>
    <mergeCell ref="O24:Q24"/>
    <mergeCell ref="R24:T24"/>
    <mergeCell ref="O19:Q20"/>
    <mergeCell ref="R19:T20"/>
    <mergeCell ref="B23:D23"/>
    <mergeCell ref="E23:F23"/>
    <mergeCell ref="G23:H23"/>
    <mergeCell ref="I23:K23"/>
    <mergeCell ref="L23:N23"/>
    <mergeCell ref="O23:Q23"/>
    <mergeCell ref="R23:T23"/>
    <mergeCell ref="U19:U20"/>
    <mergeCell ref="B21:D21"/>
    <mergeCell ref="B22:D22"/>
    <mergeCell ref="E22:F22"/>
    <mergeCell ref="G22:H22"/>
    <mergeCell ref="I22:K22"/>
    <mergeCell ref="L22:N22"/>
    <mergeCell ref="O22:Q22"/>
    <mergeCell ref="B15:F15"/>
    <mergeCell ref="G15:U15"/>
    <mergeCell ref="B17:D20"/>
    <mergeCell ref="E17:F20"/>
    <mergeCell ref="G17:U17"/>
    <mergeCell ref="G18:H20"/>
    <mergeCell ref="I18:N18"/>
    <mergeCell ref="O18:U18"/>
    <mergeCell ref="I19:K20"/>
    <mergeCell ref="L19:N20"/>
    <mergeCell ref="R22:T22"/>
    <mergeCell ref="B14:F14"/>
    <mergeCell ref="G14:U14"/>
    <mergeCell ref="B11:F11"/>
    <mergeCell ref="G11:U11"/>
    <mergeCell ref="B12:F12"/>
    <mergeCell ref="G12:H12"/>
    <mergeCell ref="I12:M12"/>
    <mergeCell ref="O12:Q12"/>
    <mergeCell ref="R12:S12"/>
    <mergeCell ref="T12:U12"/>
    <mergeCell ref="B8:F8"/>
    <mergeCell ref="G8:U8"/>
    <mergeCell ref="B9:F9"/>
    <mergeCell ref="G9:U9"/>
    <mergeCell ref="B10:F10"/>
    <mergeCell ref="G10:U10"/>
    <mergeCell ref="B13:F13"/>
    <mergeCell ref="G13:H13"/>
    <mergeCell ref="I13:M13"/>
    <mergeCell ref="O13:Q13"/>
    <mergeCell ref="R13:U13"/>
  </mergeCells>
  <pageMargins left="0.86614173228346458" right="0" top="0.15748031496062992" bottom="0.15748031496062992" header="0.15748031496062992" footer="0.15748031496062992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ENERO</vt:lpstr>
      <vt:lpstr>FEBRERO</vt:lpstr>
      <vt:lpstr>MARZO</vt:lpstr>
      <vt:lpstr>1 trimestre</vt:lpstr>
      <vt:lpstr>ABRIL</vt:lpstr>
      <vt:lpstr>MAYO</vt:lpstr>
      <vt:lpstr>JUNIO</vt:lpstr>
      <vt:lpstr>2 trimestre</vt:lpstr>
      <vt:lpstr>JULIO</vt:lpstr>
      <vt:lpstr>AGOSTO</vt:lpstr>
      <vt:lpstr>SEPTIEMBRE</vt:lpstr>
      <vt:lpstr>3 trimestre</vt:lpstr>
      <vt:lpstr>OCTUBRE</vt:lpstr>
      <vt:lpstr>NOVIEMBRE</vt:lpstr>
      <vt:lpstr>DICIEMBRE</vt:lpstr>
      <vt:lpstr>4 trimestre</vt:lpstr>
      <vt:lpstr>'1 trimestre'!Área_de_impresión</vt:lpstr>
      <vt:lpstr>'2 trimestre'!Área_de_impresión</vt:lpstr>
      <vt:lpstr>'3 trimestre'!Área_de_impresión</vt:lpstr>
      <vt:lpstr>'4 trimestre'!Área_de_impresión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ANTONIO MEDINA</dc:creator>
  <cp:keywords/>
  <dc:description/>
  <cp:lastModifiedBy>Wendy_Cesaveco</cp:lastModifiedBy>
  <cp:revision/>
  <cp:lastPrinted>2020-01-29T18:28:23Z</cp:lastPrinted>
  <dcterms:created xsi:type="dcterms:W3CDTF">2019-09-10T18:45:43Z</dcterms:created>
  <dcterms:modified xsi:type="dcterms:W3CDTF">2020-02-04T18:28:47Z</dcterms:modified>
  <cp:category/>
  <cp:contentStatus/>
</cp:coreProperties>
</file>